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infracomgovt-my.sharepoint.com/personal/john_summers_tewaihanga_govt_nz/Documents/Documents/"/>
    </mc:Choice>
  </mc:AlternateContent>
  <xr:revisionPtr revIDLastSave="0" documentId="8_{8D41248B-FDC8-4A44-9E65-CE6DC719C3C6}" xr6:coauthVersionLast="47" xr6:coauthVersionMax="47" xr10:uidLastSave="{00000000-0000-0000-0000-000000000000}"/>
  <bookViews>
    <workbookView xWindow="6720" yWindow="2355" windowWidth="21600" windowHeight="11040" xr2:uid="{00000000-000D-0000-FFFF-FFFF00000000}"/>
  </bookViews>
  <sheets>
    <sheet name="Summary and sign-off" sheetId="13" r:id="rId1"/>
    <sheet name="Travel" sheetId="1" r:id="rId2"/>
    <sheet name="Hospitality" sheetId="2" r:id="rId3"/>
    <sheet name="All other expenses" sheetId="3" r:id="rId4"/>
    <sheet name="Gifts and benefits" sheetId="4" r:id="rId5"/>
  </sheets>
  <definedNames>
    <definedName name="_xlnm.Print_Area" localSheetId="3">'All other expenses'!$A$1:$E$55</definedName>
    <definedName name="_xlnm.Print_Area" localSheetId="4">'Gifts and benefits'!$A$1:$F$28</definedName>
    <definedName name="_xlnm.Print_Area" localSheetId="2">Hospitality!$A$1:$E$28</definedName>
    <definedName name="_xlnm.Print_Area" localSheetId="0">'Summary and sign-off'!$A$1:$F$23</definedName>
    <definedName name="_xlnm.Print_Area" localSheetId="1">Travel!$A$2:$F$98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6" i="13" l="1"/>
  <c r="D17" i="4"/>
  <c r="C49" i="3"/>
  <c r="C21" i="2"/>
  <c r="C87" i="1"/>
  <c r="C18" i="1"/>
  <c r="B6" i="13"/>
  <c r="E60" i="13"/>
  <c r="C60" i="13"/>
  <c r="C19" i="4"/>
  <c r="F13" i="13" s="1"/>
  <c r="C18" i="4"/>
  <c r="F12" i="13" s="1"/>
  <c r="B60" i="13"/>
  <c r="F60" i="13" s="1"/>
  <c r="E17" i="4" s="1"/>
  <c r="B59" i="13"/>
  <c r="D59" i="13"/>
  <c r="B58" i="13"/>
  <c r="D58" i="13"/>
  <c r="D57" i="13"/>
  <c r="B57" i="13"/>
  <c r="D56" i="13"/>
  <c r="D55" i="13"/>
  <c r="B55" i="13"/>
  <c r="B2" i="4"/>
  <c r="B3" i="4"/>
  <c r="B2" i="3"/>
  <c r="B3" i="3"/>
  <c r="B2" i="2"/>
  <c r="B3" i="2"/>
  <c r="B3" i="1"/>
  <c r="B4" i="1"/>
  <c r="C13" i="13"/>
  <c r="C12" i="13"/>
  <c r="C11" i="13"/>
  <c r="C16" i="13" s="1"/>
  <c r="B5" i="4"/>
  <c r="B4" i="4"/>
  <c r="B5" i="3"/>
  <c r="B4" i="3"/>
  <c r="B5" i="2"/>
  <c r="B4" i="2"/>
  <c r="B6" i="1"/>
  <c r="B5" i="1"/>
  <c r="B87" i="1"/>
  <c r="B17" i="13" s="1"/>
  <c r="B18" i="1"/>
  <c r="B15" i="13" s="1"/>
  <c r="B49" i="3"/>
  <c r="B13" i="13" s="1"/>
  <c r="B21" i="2"/>
  <c r="B12" i="13" s="1"/>
  <c r="C17" i="4" l="1"/>
  <c r="F11" i="13" s="1"/>
  <c r="C76" i="1"/>
  <c r="B76" i="1"/>
  <c r="B16" i="13" s="1"/>
  <c r="B11" i="13" s="1"/>
  <c r="F59" i="13"/>
  <c r="D49" i="3" s="1"/>
  <c r="F57" i="13"/>
  <c r="D87" i="1" s="1"/>
  <c r="F58" i="13"/>
  <c r="D21" i="2" s="1"/>
  <c r="C15" i="13"/>
  <c r="C17" i="13"/>
  <c r="F55" i="13"/>
  <c r="D18" i="1" s="1"/>
  <c r="F56" i="13"/>
  <c r="D76" i="1" s="1"/>
  <c r="B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2"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1"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7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<sst xmlns="http://schemas.openxmlformats.org/spreadsheetml/2006/main" count="427" uniqueCount="261">
  <si>
    <t>Chief Executive Expenses, Gifts and Benefits Disclosure - summary &amp; sign-off*</t>
  </si>
  <si>
    <t xml:space="preserve">Organisation Name </t>
  </si>
  <si>
    <t>New Zealand Infrastructure Commission / Te Waihanga</t>
  </si>
  <si>
    <t>Chief Executive**</t>
  </si>
  <si>
    <t>Ross Copland</t>
  </si>
  <si>
    <t>Disclosure period start***</t>
  </si>
  <si>
    <t>Disclosure period end***</t>
  </si>
  <si>
    <t>Agency totals check</t>
  </si>
  <si>
    <t>Chief Executive approval****</t>
  </si>
  <si>
    <t>This disclosure has been approved by the Chief Executive</t>
  </si>
  <si>
    <t>Other sign-off****</t>
  </si>
  <si>
    <t>This disclosure has been approved by the Audit and Risk Committee Chair</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</si>
  <si>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</si>
  <si>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</si>
  <si>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</si>
  <si>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</si>
  <si>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Gifts and benefits</t>
  </si>
  <si>
    <t>Count</t>
  </si>
  <si>
    <t>Travel expenses</t>
  </si>
  <si>
    <t>Number offered</t>
  </si>
  <si>
    <t>Hospitality</t>
  </si>
  <si>
    <t>Number accepted</t>
  </si>
  <si>
    <t>Other expenses</t>
  </si>
  <si>
    <t>Number declined</t>
  </si>
  <si>
    <t>International Travel</t>
  </si>
  <si>
    <t>Domestic Travel</t>
  </si>
  <si>
    <t>Local Travel</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</si>
  <si>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</si>
  <si>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</si>
  <si>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</si>
  <si>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</si>
  <si>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</si>
  <si>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</si>
  <si>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</si>
  <si>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</si>
  <si>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</si>
  <si>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</si>
  <si>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</si>
  <si>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not yet been approved by the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</si>
  <si>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</si>
  <si>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</si>
  <si>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</si>
  <si>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</si>
  <si>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</si>
  <si>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</si>
  <si>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</si>
  <si>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</si>
  <si>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</si>
  <si>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</si>
  <si>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</si>
  <si>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</si>
  <si>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</si>
  <si>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</si>
  <si>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</si>
  <si>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</si>
  <si>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</si>
  <si>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</si>
  <si>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</si>
  <si>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</si>
  <si>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 xml:space="preserve">APPENDIX: 2 </t>
  </si>
  <si>
    <t>Chief Executive Expense Disclosure</t>
  </si>
  <si>
    <t>Chief Executive</t>
  </si>
  <si>
    <t>Disclosure period start</t>
  </si>
  <si>
    <t>Disclosure period end</t>
  </si>
  <si>
    <t>GST on costs</t>
  </si>
  <si>
    <t>International, domestic and local travel expenses</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</si>
  <si>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</si>
  <si>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</si>
  <si>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</si>
  <si>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</si>
  <si>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</si>
  <si>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</si>
  <si>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</si>
  <si>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 xml:space="preserve">No international travel </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</si>
  <si>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</si>
  <si>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</si>
  <si>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</si>
  <si>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Superfund and Auckland Transport meetings</t>
  </si>
  <si>
    <t>Airfares &amp; taxis</t>
  </si>
  <si>
    <t>Auckland</t>
  </si>
  <si>
    <t>Te Waihanga Symposium in Christchurch</t>
  </si>
  <si>
    <t>Airfare, taxis and dinner with Te Waihanga Board members (6 people)</t>
  </si>
  <si>
    <t>Christchurch</t>
  </si>
  <si>
    <t>Presenting at WaterNZ Conference in Hamilton and Presenting to the Queenstown Chamber of Commerce</t>
  </si>
  <si>
    <t>Hamilton/Queenstown</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</si>
  <si>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</si>
  <si>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</si>
  <si>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</si>
  <si>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</si>
  <si>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</si>
  <si>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</si>
  <si>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Hospitality Offered to Third Parties*</t>
  </si>
  <si>
    <t>All hospitality expenses provided by the chief executive in the context of his/her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</si>
  <si>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</si>
  <si>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</si>
  <si>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</si>
  <si>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Coffee with Mike Shalford</t>
  </si>
  <si>
    <t>Coffee for Ross and Mike</t>
  </si>
  <si>
    <t>Wellington</t>
  </si>
  <si>
    <t>Tea for Graham Mitchell (CEO) CIP Meeting</t>
  </si>
  <si>
    <t>1 Tea for Graham</t>
  </si>
  <si>
    <t xml:space="preserve">Total hospitality expenses </t>
  </si>
  <si>
    <t>All Other Expenses</t>
  </si>
  <si>
    <t>All other expenditure incurred by the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</si>
  <si>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SSC)</t>
    </r>
  </si>
  <si>
    <r>
      <t xml:space="preserve">Type of expense
</t>
    </r>
    <r>
      <rPr>
        <sz val="10"/>
        <color theme="0"/>
        <rFont val="Arial"/>
        <family val="2"/>
      </rPr>
      <t>(e.g. phone and data costs, membership fees)</t>
    </r>
  </si>
  <si>
    <t>29 May-28 June</t>
  </si>
  <si>
    <t>Vodafone mobile phone bill</t>
  </si>
  <si>
    <t>Phone</t>
  </si>
  <si>
    <t>Data</t>
  </si>
  <si>
    <t>29 Apr-28 May</t>
  </si>
  <si>
    <t>Voadfone mobile phone bill</t>
  </si>
  <si>
    <t xml:space="preserve">Total other expenses </t>
  </si>
  <si>
    <t>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</si>
  <si>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</si>
  <si>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</si>
  <si>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</si>
  <si>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</si>
  <si>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</si>
  <si>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</si>
  <si>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</si>
  <si>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</si>
  <si>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</si>
  <si>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</si>
  <si>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Voafone Ipad bill</t>
  </si>
  <si>
    <t>Voadfone Ipad</t>
  </si>
  <si>
    <t>29 Jun-28 Jul</t>
  </si>
  <si>
    <t>Site Safe CEO</t>
  </si>
  <si>
    <t>Site Safe inviation to Safeguard awards in Auckland</t>
  </si>
  <si>
    <t>ACE Large Firm Presentation/ Safeguard Awards/Stakeholder meetings</t>
  </si>
  <si>
    <t>Te Waihanga Board meeting in Auckland</t>
  </si>
  <si>
    <t>Coffee meeting with Peter Mersi-ex MoT</t>
  </si>
  <si>
    <t>Lunch with Graham Mitchell (CEO) CIP</t>
  </si>
  <si>
    <t>1 April-30 June</t>
  </si>
  <si>
    <t>3 months of Business Linkedin subscription</t>
  </si>
  <si>
    <t>Singapore</t>
  </si>
  <si>
    <t>Airfare, hotel charges,taxis and meals</t>
  </si>
  <si>
    <t>21 June-23 June 2022</t>
  </si>
  <si>
    <t>Airfare, taxis &amp; accomdation</t>
  </si>
  <si>
    <t>Airfare, hotel, uber, taxis &amp; meals-(Ross only)</t>
  </si>
  <si>
    <t>25 May-27 May 2022</t>
  </si>
  <si>
    <t>31 April-3 May 2022</t>
  </si>
  <si>
    <t>31 May-1 June 2022</t>
  </si>
  <si>
    <t>Coffee for Ross and Peter</t>
  </si>
  <si>
    <t>Lunch with Graham</t>
  </si>
  <si>
    <t>Subscription</t>
  </si>
  <si>
    <t>Uber From:  Te Waihanga Office To: Wellington Airport, Speaker at School of Future Environments Convernece AKL</t>
  </si>
  <si>
    <t>Taxi</t>
  </si>
  <si>
    <t>AirNZ WLG-AKL Return, Speaker at School of Future Environments Conference</t>
  </si>
  <si>
    <t>Airfare</t>
  </si>
  <si>
    <t>Auckland Co Op Taxi, From: AKL Airport To: CBD Speaker at School of Future Environments Conference</t>
  </si>
  <si>
    <t xml:space="preserve">Taxi </t>
  </si>
  <si>
    <t>Accommodation 1 Night, SkyCity Hotel, Speaker at School of Future Environments Confernece</t>
  </si>
  <si>
    <t>Hotel</t>
  </si>
  <si>
    <t>Auckland Co Op Taxi, From: Conference To: Hotel, Speaker at School of Future Environments Conference</t>
  </si>
  <si>
    <t>Auckland Co Op Taxi, From: AKL CBD To: AKL Airport, post School of Future Environments Conference</t>
  </si>
  <si>
    <t>Wellington Combined Taxi From: WLG Airport To: Office, returning from School of Future Environments Conference</t>
  </si>
  <si>
    <t>Uber From: Home  To: WLG Airport, Te Waihanga Board Meeting</t>
  </si>
  <si>
    <t>AirNZ WLG-AKL Return, Te Waihanga Board Meeting</t>
  </si>
  <si>
    <t>SuperShuttle From: AKL Airport  To: CBD, Te Waihanga Board Meeting</t>
  </si>
  <si>
    <t>Uber From: AKL CBD   To: Te Waihanga Board Meeting</t>
  </si>
  <si>
    <t>Co-Op Shuttle From: AKL CBD To: AKL Airport, Te Waihanga Board Meeting</t>
  </si>
  <si>
    <t>AirNZ WLG-AKL Return, flight cancellation fee, Speaker engagement</t>
  </si>
  <si>
    <t>AirNZ WLG-HZL Return, flight cancellation fee, Water NZ Conference</t>
  </si>
  <si>
    <t>Hamilton</t>
  </si>
  <si>
    <t>Uber From: Home  To: Parliament, Quarterly Meeting with Minister Robertson</t>
  </si>
  <si>
    <t>Stakeholder Meeting Moss Café</t>
  </si>
  <si>
    <t>Coffee with Stakeholder</t>
  </si>
  <si>
    <t>Gateway Review</t>
  </si>
  <si>
    <t>Workshop</t>
  </si>
  <si>
    <t>Institute of Directors</t>
  </si>
  <si>
    <t>Membership</t>
  </si>
  <si>
    <t>LinkedIn Premium Subscription</t>
  </si>
  <si>
    <t>Subscription, monthly</t>
  </si>
  <si>
    <t>Cellphone &amp; Hardware</t>
  </si>
  <si>
    <t>Phone and Data costs</t>
  </si>
  <si>
    <t>Cellphone</t>
  </si>
  <si>
    <t>Opuha Dam visit 15 November 2021</t>
  </si>
  <si>
    <t>Accommodation - Comfor Hotel Benvenue</t>
  </si>
  <si>
    <t>Timaru</t>
  </si>
  <si>
    <t xml:space="preserve">Flights WGTN to CHCH and back </t>
  </si>
  <si>
    <t>CHCH</t>
  </si>
  <si>
    <t>National Lifelines Utility Forum that Ross went down to but it has moved to 11 Nov 22</t>
  </si>
  <si>
    <t xml:space="preserve">Flights to Queenstown </t>
  </si>
  <si>
    <t xml:space="preserve">WGTN to QT and Back </t>
  </si>
  <si>
    <t xml:space="preserve">Offshore Wind and Energy Forum New Plymouth </t>
  </si>
  <si>
    <t xml:space="preserve">Flights to New Plymouth </t>
  </si>
  <si>
    <t xml:space="preserve">WGTN to NPL and Back </t>
  </si>
  <si>
    <t>Shuttle for 5 Aug Board meeting in Auckland</t>
  </si>
  <si>
    <t>Ross Copland - green cabs - resilience conference - taxi</t>
  </si>
  <si>
    <t>Taxi - Green cabs</t>
  </si>
  <si>
    <t>Uber - Home to airport - Speaking at Lifeline Utility Forum</t>
  </si>
  <si>
    <t>Uber</t>
  </si>
  <si>
    <t>New Plymouth</t>
  </si>
  <si>
    <t>Uber - Queenstown Airport to Home - Speaker at Lifeline Utility Forum</t>
  </si>
  <si>
    <t>Queenstown</t>
  </si>
  <si>
    <t>Uber - Airport to Home - Speaker at Lifeline Utility Forum</t>
  </si>
  <si>
    <t>Corporate Cabs - WLG Airport to office - Ophua Dam Visit</t>
  </si>
  <si>
    <t>Taxi - Corporate Taxi</t>
  </si>
  <si>
    <t>Ross Copland - new Plymouth taxis - taxi airport to hotel offshore energy conference</t>
  </si>
  <si>
    <t>Taxi - New Plymouth taxis Ross Copland - new Taxi</t>
  </si>
  <si>
    <t>Ross Copland - new Plymouth taxis - taxi to airport - offshore energy conference</t>
  </si>
  <si>
    <t>Wellington Combined Taxis - Travel from Wellington Airport (26/11/2021)</t>
  </si>
  <si>
    <t xml:space="preserve">Taxi - Wellington Combined </t>
  </si>
  <si>
    <t>Flight Centre FCM Travel Solutions - Ross Copland - CHC Car Hire - Opuha Dam visit - (15/11/21)</t>
  </si>
  <si>
    <t>Car hire Hertz</t>
  </si>
  <si>
    <t xml:space="preserve">Christchurch car hire </t>
  </si>
  <si>
    <t>Coffee at Mosscaff with employment candidate 11 November 2021</t>
  </si>
  <si>
    <t xml:space="preserve">coffee </t>
  </si>
  <si>
    <t>Mosscafe café Wellington</t>
  </si>
  <si>
    <t>Coffee AT Mosscaff with employment candidate 20 December2021</t>
  </si>
  <si>
    <t>Breakfast at Hotel Beneveau Timaru for the Opuha Dam visit 15 November 2021</t>
  </si>
  <si>
    <t xml:space="preserve">Breakfast </t>
  </si>
  <si>
    <t>Hotel Beneveau Timaru</t>
  </si>
  <si>
    <t>Meeting with Blake Lepper at Joe's Garage café bar and grill as GM recruitment process</t>
  </si>
  <si>
    <t>Lunch</t>
  </si>
  <si>
    <t>Joe's Garage Wellington</t>
  </si>
  <si>
    <t>Airspresso Breakfast New Plymouth Airport 29 Nov 2021 Offshore Wind &amp; Energy Forum</t>
  </si>
  <si>
    <t>Airport New Plymouth</t>
  </si>
  <si>
    <t>Coffee and Meeting with employment candidate 22nd Dec 2021</t>
  </si>
  <si>
    <t>Intercontinental Hotel WGTN</t>
  </si>
  <si>
    <t>Vodafone bill September 29 - October 28</t>
  </si>
  <si>
    <t xml:space="preserve">Cell phone bill </t>
  </si>
  <si>
    <t xml:space="preserve">Wellington </t>
  </si>
  <si>
    <t>Vodafone bill October 29 - November 28</t>
  </si>
  <si>
    <t>Vodafone bill November 29 - December 28</t>
  </si>
  <si>
    <t>WLG/CHC return-stakeholder meetings in Christchurch</t>
  </si>
  <si>
    <t>Flights</t>
  </si>
  <si>
    <t>Wellington &amp; Christchurch</t>
  </si>
  <si>
    <t>Lunch with Blake Lepper in Christchurch -in between stakeholder meetings</t>
  </si>
  <si>
    <t>Lunch for 2 people</t>
  </si>
  <si>
    <t>Coffee with Blake Lepper in Christchurch- in between stakeholder meetings</t>
  </si>
  <si>
    <t>Coffee for 2 people</t>
  </si>
  <si>
    <t>Taxi from Chch airport to stakeholder meeting</t>
  </si>
  <si>
    <t>Taxi-CHC</t>
  </si>
  <si>
    <t>Cark parking at WLG airport for the day while in Chch for stakeholder meetings</t>
  </si>
  <si>
    <t>Car parking at airport</t>
  </si>
  <si>
    <t>WLG/AKL return - 03/02/22 Flights moved to 29-30 March-trip which got cancelled - credit pending in April</t>
  </si>
  <si>
    <t>Wellington and Auckland</t>
  </si>
  <si>
    <t xml:space="preserve">WLG/ZQN return - 12/02/22 - 20/02/22 (Strategic Leadership Programme) </t>
  </si>
  <si>
    <t>Accommodation for Strategic Leadership Programme (13/02/2022 - 19/02/2022) as part of the CE development plan - approved by Board</t>
  </si>
  <si>
    <t>Accomodation</t>
  </si>
  <si>
    <t>WLG/AKL return - 09/03/22 - Stakeholder meetings in Auckland</t>
  </si>
  <si>
    <t>AKL airport to accommodation-flight was moved to following day due to bad weather in Wellington</t>
  </si>
  <si>
    <t>Client mtg to AKL arport with Blake Lepper and John Hemi</t>
  </si>
  <si>
    <t>Uber to and from Stakeholder meeting</t>
  </si>
  <si>
    <t>AKL airport to client to retrieve left bag.</t>
  </si>
  <si>
    <t>Uber back to Auckland airport</t>
  </si>
  <si>
    <t>Overnight Parking charge at Welington airport-bad weather the night before closed WLG airport</t>
  </si>
  <si>
    <t>Parking</t>
  </si>
  <si>
    <t>Going to meeting with Michael Lovett DCE at DIA</t>
  </si>
  <si>
    <t>UBER</t>
  </si>
  <si>
    <t>29 Jan-28 Feb 2022</t>
  </si>
  <si>
    <t>Monthly mobile phone bill</t>
  </si>
  <si>
    <t>Mobile phone</t>
  </si>
  <si>
    <t>Monthly Ipad bill</t>
  </si>
  <si>
    <t>Ipad</t>
  </si>
  <si>
    <t>1 Mar-28 Mar 2022</t>
  </si>
  <si>
    <t xml:space="preserve">Ipad </t>
  </si>
  <si>
    <t>29 Mar-28 Apr 2022</t>
  </si>
  <si>
    <t>Mobile phone bill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</si>
</sst>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2"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i/>
      <sz val="10"/>
      <color theme="1"/>
      <name val="Arial"/>
      <family val="2"/>
    </font>
    <font>
      <b/>
      <i/>
      <sz val="10"/>
      <color theme="1"/>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sz val="14"/>
      <color theme="1"/>
      <name val="Arial"/>
      <family val="2"/>
    </font>
    <font>
      <b/>
      <sz val="14"/>
      <color theme="1"/>
      <name val="Arial"/>
      <family val="2"/>
    </font>
    <font>
      <sz val="8"/>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s>
  <borders count="7">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s>
  <cellStyleXfs count="2">
    <xf numFmtId="0" fontId="0" fillId="0" borderId="0"/>
    <xf numFmtId="165" fontId="19" fillId="0" borderId="0" applyFont="0" applyFill="0" applyBorder="0" applyAlignment="0" applyProtection="0"/>
  </cellStyleXfs>
  <cellXfs count="133">
    <xf numFmtId="0" fontId="0" fillId="0" borderId="0" xfId="0"/>
    <xf numFmtId="0" fontId="0" fillId="0" borderId="0" xfId="0" applyAlignment="1" applyProtection="1">
      <alignment wrapText="1"/>
      <protection locked="0"/>
    </xf>
    <xf numFmtId="0" fontId="0" fillId="0" borderId="0" xfId="0" applyProtection="1">
      <protection locked="0"/>
    </xf>
    <xf numFmtId="0" fontId="14" fillId="2" borderId="0" xfId="0" applyFont="1" applyFill="1" applyAlignment="1">
      <alignment vertical="center" wrapText="1" readingOrder="1"/>
    </xf>
    <xf numFmtId="0" fontId="0" fillId="5" borderId="0" xfId="0" applyFill="1" applyAlignment="1">
      <alignment wrapText="1"/>
    </xf>
    <xf numFmtId="0" fontId="14" fillId="0" borderId="0" xfId="0" applyFont="1" applyAlignment="1">
      <alignment vertical="center" wrapText="1" readingOrder="1"/>
    </xf>
    <xf numFmtId="0" fontId="13" fillId="0" borderId="0" xfId="0" applyFont="1" applyAlignment="1">
      <alignment vertical="center" wrapText="1" readingOrder="1"/>
    </xf>
    <xf numFmtId="0" fontId="17" fillId="0" borderId="0" xfId="0" applyFont="1" applyAlignment="1">
      <alignment vertical="center" wrapText="1" readingOrder="1"/>
    </xf>
    <xf numFmtId="0" fontId="17" fillId="0" borderId="3" xfId="0" applyFont="1" applyBorder="1" applyAlignment="1">
      <alignment vertical="center" wrapText="1" readingOrder="1"/>
    </xf>
    <xf numFmtId="0" fontId="24"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2" fillId="0" borderId="0" xfId="0" applyFont="1"/>
    <xf numFmtId="166" fontId="21" fillId="0" borderId="0" xfId="0" applyNumberFormat="1" applyFont="1" applyAlignment="1">
      <alignment vertical="center" wrapText="1"/>
    </xf>
    <xf numFmtId="0" fontId="15"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0" fillId="0" borderId="0" xfId="0" applyFont="1" applyAlignment="1">
      <alignment vertical="center" wrapText="1" readingOrder="1"/>
    </xf>
    <xf numFmtId="0" fontId="16"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5" fillId="3" borderId="0" xfId="0" applyFont="1" applyFill="1" applyAlignment="1">
      <alignment vertical="center" wrapText="1" readingOrder="1"/>
    </xf>
    <xf numFmtId="0" fontId="12" fillId="3" borderId="0" xfId="0" applyFont="1" applyFill="1"/>
    <xf numFmtId="1" fontId="17" fillId="0" borderId="5" xfId="0" applyNumberFormat="1" applyFont="1" applyBorder="1" applyAlignment="1">
      <alignment horizontal="center" vertical="center" wrapText="1"/>
    </xf>
    <xf numFmtId="0" fontId="11" fillId="0" borderId="0" xfId="0" applyFont="1" applyAlignment="1">
      <alignment vertical="center"/>
    </xf>
    <xf numFmtId="1" fontId="13" fillId="0" borderId="0" xfId="0" applyNumberFormat="1" applyFont="1" applyAlignment="1">
      <alignment horizontal="center" vertical="center" wrapText="1"/>
    </xf>
    <xf numFmtId="165" fontId="13" fillId="0" borderId="0" xfId="1" applyFont="1" applyFill="1" applyBorder="1" applyAlignment="1" applyProtection="1">
      <alignment vertical="center" wrapText="1" readingOrder="1"/>
    </xf>
    <xf numFmtId="0" fontId="11" fillId="0" borderId="0" xfId="0" applyFont="1" applyAlignment="1">
      <alignment vertical="center" wrapText="1"/>
    </xf>
    <xf numFmtId="0" fontId="0" fillId="5" borderId="0" xfId="0" applyFill="1" applyAlignment="1">
      <alignment horizontal="left" vertical="top"/>
    </xf>
    <xf numFmtId="0" fontId="15" fillId="3" borderId="0" xfId="0" applyFont="1" applyFill="1" applyAlignment="1">
      <alignment vertical="center" readingOrder="1"/>
    </xf>
    <xf numFmtId="0" fontId="26" fillId="0" borderId="0" xfId="0" applyFont="1"/>
    <xf numFmtId="166" fontId="15" fillId="8" borderId="0" xfId="0" applyNumberFormat="1" applyFont="1" applyFill="1" applyAlignment="1">
      <alignment horizontal="left" vertical="center" wrapText="1"/>
    </xf>
    <xf numFmtId="1" fontId="15" fillId="8" borderId="0" xfId="0" applyNumberFormat="1" applyFont="1" applyFill="1" applyAlignment="1">
      <alignment horizontal="center" vertical="center" wrapText="1"/>
    </xf>
    <xf numFmtId="164" fontId="0" fillId="0" borderId="0" xfId="0" applyNumberFormat="1" applyAlignment="1">
      <alignment wrapText="1"/>
    </xf>
    <xf numFmtId="164" fontId="15" fillId="3" borderId="0" xfId="0" applyNumberFormat="1" applyFont="1" applyFill="1" applyAlignment="1">
      <alignment vertical="center"/>
    </xf>
    <xf numFmtId="164" fontId="17" fillId="0" borderId="4" xfId="1" applyNumberFormat="1" applyFont="1" applyFill="1" applyBorder="1" applyAlignment="1" applyProtection="1">
      <alignment vertical="center" wrapText="1" readingOrder="1"/>
    </xf>
    <xf numFmtId="164" fontId="17" fillId="0" borderId="0" xfId="1" applyNumberFormat="1" applyFont="1" applyFill="1" applyBorder="1" applyAlignment="1" applyProtection="1">
      <alignment vertical="center" wrapText="1" readingOrder="1"/>
    </xf>
    <xf numFmtId="164" fontId="24" fillId="0" borderId="4" xfId="1" applyNumberFormat="1" applyFont="1" applyFill="1" applyBorder="1" applyAlignment="1" applyProtection="1">
      <alignment vertical="center" wrapText="1" readingOrder="1"/>
    </xf>
    <xf numFmtId="164" fontId="15"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1" fillId="0" borderId="5" xfId="1" applyNumberFormat="1" applyFont="1" applyFill="1" applyBorder="1" applyAlignment="1" applyProtection="1">
      <alignment horizontal="center" vertical="center" wrapText="1" readingOrder="1"/>
    </xf>
    <xf numFmtId="0" fontId="11" fillId="0" borderId="0" xfId="1" applyNumberFormat="1" applyFont="1" applyFill="1" applyBorder="1" applyAlignment="1" applyProtection="1">
      <alignment horizontal="center" vertical="center" wrapText="1" readingOrder="1"/>
    </xf>
    <xf numFmtId="0" fontId="25" fillId="0" borderId="5" xfId="1" applyNumberFormat="1" applyFont="1" applyFill="1" applyBorder="1" applyAlignment="1" applyProtection="1">
      <alignment horizontal="center" vertical="center" wrapText="1" readingOrder="1"/>
    </xf>
    <xf numFmtId="0" fontId="27" fillId="3" borderId="0" xfId="0" applyFont="1" applyFill="1" applyAlignment="1">
      <alignment horizontal="center" vertical="center" readingOrder="1"/>
    </xf>
    <xf numFmtId="0" fontId="16" fillId="3" borderId="0" xfId="0" applyFont="1" applyFill="1" applyAlignment="1">
      <alignment vertical="center"/>
    </xf>
    <xf numFmtId="164" fontId="16"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4" fillId="3" borderId="0" xfId="0" applyFont="1" applyFill="1" applyAlignment="1">
      <alignment vertical="center" wrapText="1" readingOrder="1"/>
    </xf>
    <xf numFmtId="165" fontId="14" fillId="3" borderId="0" xfId="1" applyFont="1" applyFill="1" applyBorder="1" applyAlignment="1" applyProtection="1">
      <alignment horizontal="center" vertical="center" wrapText="1" readingOrder="1"/>
    </xf>
    <xf numFmtId="165" fontId="14" fillId="0" borderId="0" xfId="1" applyFont="1" applyFill="1" applyBorder="1" applyAlignment="1" applyProtection="1">
      <alignment horizontal="center" vertical="center" wrapText="1" readingOrder="1"/>
    </xf>
    <xf numFmtId="0" fontId="14" fillId="7" borderId="0" xfId="0" applyFont="1" applyFill="1" applyAlignment="1">
      <alignment vertical="center" wrapText="1" readingOrder="1"/>
    </xf>
    <xf numFmtId="165" fontId="14" fillId="7" borderId="0" xfId="1" applyFont="1" applyFill="1" applyBorder="1" applyAlignment="1" applyProtection="1">
      <alignment horizontal="center" vertical="center" wrapText="1" readingOrder="1"/>
    </xf>
    <xf numFmtId="0" fontId="16" fillId="0" borderId="0" xfId="0" applyFont="1" applyAlignment="1">
      <alignment wrapText="1"/>
    </xf>
    <xf numFmtId="0" fontId="12" fillId="0" borderId="0" xfId="0" applyFont="1"/>
    <xf numFmtId="167" fontId="11" fillId="9" borderId="3" xfId="0" applyNumberFormat="1" applyFont="1" applyFill="1" applyBorder="1" applyAlignment="1" applyProtection="1">
      <alignment vertical="center"/>
      <protection locked="0"/>
    </xf>
    <xf numFmtId="164" fontId="11" fillId="9" borderId="4" xfId="0" applyNumberFormat="1" applyFont="1" applyFill="1" applyBorder="1" applyAlignment="1" applyProtection="1">
      <alignment vertical="center" wrapText="1"/>
      <protection locked="0"/>
    </xf>
    <xf numFmtId="0" fontId="11" fillId="9" borderId="4" xfId="0" applyFont="1" applyFill="1" applyBorder="1" applyAlignment="1" applyProtection="1">
      <alignment vertical="center" wrapText="1"/>
      <protection locked="0"/>
    </xf>
    <xf numFmtId="0" fontId="11" fillId="9" borderId="5" xfId="0" applyFont="1" applyFill="1" applyBorder="1" applyAlignment="1" applyProtection="1">
      <alignment vertical="center" wrapText="1"/>
      <protection locked="0"/>
    </xf>
    <xf numFmtId="167" fontId="11"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1" fillId="9" borderId="4" xfId="0" applyFont="1" applyFill="1" applyBorder="1" applyAlignment="1" applyProtection="1">
      <alignment horizontal="left" vertical="center" wrapText="1"/>
      <protection locked="0"/>
    </xf>
    <xf numFmtId="164" fontId="11" fillId="9" borderId="4" xfId="0" applyNumberFormat="1"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vertical="center"/>
      <protection locked="0"/>
    </xf>
    <xf numFmtId="164" fontId="11" fillId="3" borderId="4" xfId="0" applyNumberFormat="1" applyFont="1" applyFill="1" applyBorder="1" applyAlignment="1" applyProtection="1">
      <alignment vertical="center" wrapText="1"/>
      <protection locked="0"/>
    </xf>
    <xf numFmtId="0" fontId="11" fillId="3" borderId="4" xfId="0" applyFont="1" applyFill="1" applyBorder="1" applyAlignment="1" applyProtection="1">
      <alignment vertical="center" wrapText="1"/>
      <protection locked="0"/>
    </xf>
    <xf numFmtId="0" fontId="11" fillId="3" borderId="5" xfId="0" applyFont="1" applyFill="1" applyBorder="1" applyAlignment="1" applyProtection="1">
      <alignment vertical="center" wrapText="1"/>
      <protection locked="0"/>
    </xf>
    <xf numFmtId="0" fontId="16" fillId="3" borderId="0" xfId="0" applyFont="1" applyFill="1" applyAlignment="1">
      <alignment horizontal="left" vertical="center" wrapText="1"/>
    </xf>
    <xf numFmtId="0" fontId="15" fillId="3" borderId="0" xfId="0" applyFont="1" applyFill="1" applyAlignment="1">
      <alignment horizontal="left" vertical="center" readingOrder="1"/>
    </xf>
    <xf numFmtId="166" fontId="15" fillId="3" borderId="0" xfId="0" applyNumberFormat="1" applyFont="1" applyFill="1" applyAlignment="1">
      <alignment horizontal="left" vertical="center" wrapText="1"/>
    </xf>
    <xf numFmtId="1" fontId="15" fillId="3" borderId="0" xfId="0" applyNumberFormat="1" applyFont="1" applyFill="1" applyAlignment="1">
      <alignment horizontal="center" vertical="center" wrapText="1"/>
    </xf>
    <xf numFmtId="166" fontId="27" fillId="3" borderId="0" xfId="0" applyNumberFormat="1" applyFont="1" applyFill="1" applyAlignment="1">
      <alignment horizontal="center" vertical="center" wrapText="1"/>
    </xf>
    <xf numFmtId="167" fontId="11" fillId="10" borderId="3" xfId="0" applyNumberFormat="1" applyFont="1" applyFill="1" applyBorder="1" applyAlignment="1" applyProtection="1">
      <alignment vertical="center"/>
      <protection locked="0"/>
    </xf>
    <xf numFmtId="164" fontId="11" fillId="10" borderId="4" xfId="0" applyNumberFormat="1" applyFont="1" applyFill="1" applyBorder="1" applyAlignment="1" applyProtection="1">
      <alignment vertical="center" wrapText="1"/>
      <protection locked="0"/>
    </xf>
    <xf numFmtId="0" fontId="11" fillId="10" borderId="4" xfId="0" applyFont="1" applyFill="1" applyBorder="1" applyAlignment="1" applyProtection="1">
      <alignment vertical="center" wrapText="1"/>
      <protection locked="0"/>
    </xf>
    <xf numFmtId="0" fontId="11" fillId="10" borderId="5" xfId="0" applyFont="1" applyFill="1" applyBorder="1" applyAlignment="1" applyProtection="1">
      <alignment vertical="center" wrapText="1"/>
      <protection locked="0"/>
    </xf>
    <xf numFmtId="167" fontId="11"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1" fillId="10" borderId="4" xfId="0" applyFont="1" applyFill="1" applyBorder="1" applyAlignment="1" applyProtection="1">
      <alignment horizontal="left" vertical="center" wrapText="1"/>
      <protection locked="0"/>
    </xf>
    <xf numFmtId="164" fontId="11"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167" fontId="11" fillId="10" borderId="3" xfId="0" applyNumberFormat="1" applyFont="1" applyFill="1" applyBorder="1" applyAlignment="1" applyProtection="1">
      <alignment horizontal="right" vertical="center"/>
      <protection locked="0"/>
    </xf>
    <xf numFmtId="0" fontId="27" fillId="3" borderId="0" xfId="0" applyFont="1" applyFill="1" applyAlignment="1">
      <alignment horizontal="center" vertical="center" wrapText="1"/>
    </xf>
    <xf numFmtId="0" fontId="29" fillId="0" borderId="0" xfId="0" applyFont="1"/>
    <xf numFmtId="0" fontId="30" fillId="0" borderId="0" xfId="0" applyFont="1"/>
    <xf numFmtId="167" fontId="11" fillId="10" borderId="2" xfId="0" applyNumberFormat="1" applyFont="1" applyFill="1" applyBorder="1" applyAlignment="1" applyProtection="1">
      <alignment vertical="center"/>
      <protection locked="0"/>
    </xf>
    <xf numFmtId="0" fontId="11" fillId="10" borderId="4" xfId="0" applyFont="1" applyFill="1" applyBorder="1" applyAlignment="1">
      <alignment vertical="center"/>
    </xf>
    <xf numFmtId="0" fontId="11" fillId="0" borderId="0" xfId="0" applyFont="1" applyAlignment="1">
      <alignment horizontal="center" vertical="center" wrapText="1" readingOrder="1"/>
    </xf>
    <xf numFmtId="0" fontId="10" fillId="10" borderId="2" xfId="0" applyFont="1" applyFill="1" applyBorder="1" applyAlignment="1" applyProtection="1">
      <alignment horizontal="left" vertical="center" wrapText="1" readingOrder="1"/>
      <protection locked="0"/>
    </xf>
    <xf numFmtId="0" fontId="9" fillId="0" borderId="6" xfId="0" applyFont="1" applyBorder="1" applyAlignment="1">
      <alignment horizontal="left" vertical="center"/>
    </xf>
    <xf numFmtId="0" fontId="18" fillId="2" borderId="0" xfId="0" applyFont="1" applyFill="1" applyAlignment="1">
      <alignment horizontal="center" vertical="center"/>
    </xf>
    <xf numFmtId="0" fontId="28" fillId="10" borderId="2" xfId="0" applyFont="1" applyFill="1" applyBorder="1" applyAlignment="1" applyProtection="1">
      <alignment horizontal="left" vertical="center" wrapText="1" readingOrder="1"/>
      <protection locked="0"/>
    </xf>
    <xf numFmtId="167" fontId="28" fillId="10" borderId="2" xfId="0" applyNumberFormat="1" applyFont="1" applyFill="1" applyBorder="1" applyAlignment="1" applyProtection="1">
      <alignment horizontal="left" vertical="center" wrapText="1" readingOrder="1"/>
      <protection locked="0"/>
    </xf>
    <xf numFmtId="167" fontId="9" fillId="0" borderId="2" xfId="0" applyNumberFormat="1" applyFont="1" applyBorder="1" applyAlignment="1">
      <alignment horizontal="left" vertical="center" wrapText="1" readingOrder="1"/>
    </xf>
    <xf numFmtId="0" fontId="27" fillId="3" borderId="0" xfId="0" applyFont="1" applyFill="1" applyAlignment="1">
      <alignment horizontal="center" vertical="center" wrapText="1"/>
    </xf>
    <xf numFmtId="0" fontId="14"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16"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cellXfs>
  <cellStyles count="2">
    <cellStyle name="Currency" xfId="1" builtinId="4"/>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sqref="A1:F1"/>
    </sheetView>
  </sheetViews>
  <sheetFormatPr defaultColWidth="0" defaultRowHeight="12.75" zeroHeight="1" x14ac:dyDescent="0.2"/>
  <cols>
    <col min="1" max="1" width="35.570312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16" t="s">
        <v>0</v>
      </c>
      <c r="B1" s="116"/>
      <c r="C1" s="116"/>
      <c r="D1" s="116"/>
      <c r="E1" s="116"/>
      <c r="F1" s="116"/>
      <c r="G1" s="17"/>
      <c r="H1" s="17"/>
      <c r="I1" s="17"/>
      <c r="J1" s="17"/>
      <c r="K1" s="17"/>
    </row>
    <row r="2" spans="1:11" ht="21" customHeight="1" x14ac:dyDescent="0.2">
      <c r="A2" s="3" t="s">
        <v>1</v>
      </c>
      <c r="B2" s="117" t="s">
        <v>2</v>
      </c>
      <c r="C2" s="117"/>
      <c r="D2" s="117"/>
      <c r="E2" s="117"/>
      <c r="F2" s="117"/>
      <c r="G2" s="17"/>
      <c r="H2" s="17"/>
      <c r="I2" s="17"/>
      <c r="J2" s="17"/>
      <c r="K2" s="17"/>
    </row>
    <row r="3" spans="1:11" ht="21" customHeight="1" x14ac:dyDescent="0.2">
      <c r="A3" s="3" t="s">
        <v>3</v>
      </c>
      <c r="B3" s="117" t="s">
        <v>4</v>
      </c>
      <c r="C3" s="117"/>
      <c r="D3" s="117"/>
      <c r="E3" s="117"/>
      <c r="F3" s="117"/>
      <c r="G3" s="17"/>
      <c r="H3" s="17"/>
      <c r="I3" s="17"/>
      <c r="J3" s="17"/>
      <c r="K3" s="17"/>
    </row>
    <row r="4" spans="1:11" ht="21" customHeight="1" x14ac:dyDescent="0.2">
      <c r="A4" s="3" t="s">
        <v>5</v>
      </c>
      <c r="B4" s="118">
        <v>44378</v>
      </c>
      <c r="C4" s="118"/>
      <c r="D4" s="118"/>
      <c r="E4" s="118"/>
      <c r="F4" s="118"/>
      <c r="G4" s="17"/>
      <c r="H4" s="17"/>
      <c r="I4" s="17"/>
      <c r="J4" s="17"/>
      <c r="K4" s="17"/>
    </row>
    <row r="5" spans="1:11" ht="21" customHeight="1" x14ac:dyDescent="0.2">
      <c r="A5" s="3" t="s">
        <v>6</v>
      </c>
      <c r="B5" s="118">
        <v>44742</v>
      </c>
      <c r="C5" s="118"/>
      <c r="D5" s="118"/>
      <c r="E5" s="118"/>
      <c r="F5" s="118"/>
      <c r="G5" s="17"/>
      <c r="H5" s="17"/>
      <c r="I5" s="17"/>
      <c r="J5" s="17"/>
      <c r="K5" s="17"/>
    </row>
    <row r="6" spans="1:11" ht="21" customHeight="1" x14ac:dyDescent="0.2">
      <c r="A6" s="3" t="s">
        <v>7</v>
      </c>
      <c r="B6" s="115" t="str">
        <f>IF(AND(Travel!B8&lt;&gt;A30,Hospitality!B7&lt;&gt;A30,'All other expenses'!B7&lt;&gt;A30,'Gifts and benefits'!B7&lt;&gt;A30),A31,IF(AND(Travel!B8=A30,Hospitality!B7=A30,'All other expenses'!B7=A30,'Gifts and benefits'!B7=A30),A33,A32))</f>
        <v>Data and totals checked on all sheets</v>
      </c>
      <c r="C6" s="115"/>
      <c r="D6" s="115"/>
      <c r="E6" s="115"/>
      <c r="F6" s="115"/>
      <c r="G6" s="23"/>
      <c r="H6" s="17"/>
      <c r="I6" s="17"/>
      <c r="J6" s="17"/>
      <c r="K6" s="17"/>
    </row>
    <row r="7" spans="1:11" ht="21" customHeight="1" x14ac:dyDescent="0.2">
      <c r="A7" s="3" t="s">
        <v>8</v>
      </c>
      <c r="B7" s="114" t="s">
        <v>9</v>
      </c>
      <c r="C7" s="114"/>
      <c r="D7" s="114"/>
      <c r="E7" s="114"/>
      <c r="F7" s="114"/>
      <c r="G7" s="23"/>
      <c r="H7" s="17"/>
      <c r="I7" s="17"/>
      <c r="J7" s="17"/>
      <c r="K7" s="17"/>
    </row>
    <row r="8" spans="1:11" ht="21" customHeight="1" x14ac:dyDescent="0.2">
      <c r="A8" s="3" t="s">
        <v>10</v>
      </c>
      <c r="B8" s="114" t="s">
        <v>11</v>
      </c>
      <c r="C8" s="114"/>
      <c r="D8" s="114"/>
      <c r="E8" s="114"/>
      <c r="F8" s="114"/>
      <c r="G8" s="23"/>
      <c r="H8" s="17"/>
      <c r="I8" s="17"/>
      <c r="J8" s="17"/>
      <c r="K8" s="17"/>
    </row>
    <row r="9" spans="1:11" ht="66.75" customHeight="1" x14ac:dyDescent="0.2">
      <c r="A9" s="113" t="s">
        <v>12</v>
      </c>
      <c r="B9" s="113"/>
      <c r="C9" s="113"/>
      <c r="D9" s="113"/>
      <c r="E9" s="113"/>
      <c r="F9" s="113"/>
      <c r="G9" s="23"/>
      <c r="H9" s="17"/>
      <c r="I9" s="17"/>
      <c r="J9" s="17"/>
      <c r="K9" s="17"/>
    </row>
    <row r="10" spans="1:11" s="77" customFormat="1" ht="36" customHeight="1" x14ac:dyDescent="0.2">
      <c r="A10" s="71" t="s">
        <v>13</v>
      </c>
      <c r="B10" s="72" t="s">
        <v>14</v>
      </c>
      <c r="C10" s="72" t="s">
        <v>15</v>
      </c>
      <c r="D10" s="73"/>
      <c r="E10" s="74" t="s">
        <v>16</v>
      </c>
      <c r="F10" s="75" t="s">
        <v>17</v>
      </c>
      <c r="G10" s="76"/>
      <c r="H10" s="76"/>
      <c r="I10" s="76"/>
      <c r="J10" s="76"/>
      <c r="K10" s="76"/>
    </row>
    <row r="11" spans="1:11" ht="27.75" customHeight="1" x14ac:dyDescent="0.2">
      <c r="A11" s="8" t="s">
        <v>18</v>
      </c>
      <c r="B11" s="45">
        <f>B15+B16+B17</f>
        <v>13171.959999999995</v>
      </c>
      <c r="C11" s="51" t="str">
        <f>IF(Travel!B7="",A34,Travel!B7)</f>
        <v>Figures exclude GST</v>
      </c>
      <c r="D11" s="6"/>
      <c r="E11" s="8" t="s">
        <v>19</v>
      </c>
      <c r="F11" s="33">
        <f>'Gifts and benefits'!C17</f>
        <v>1</v>
      </c>
      <c r="G11" s="29"/>
      <c r="H11" s="29"/>
      <c r="I11" s="29"/>
      <c r="J11" s="29"/>
      <c r="K11" s="29"/>
    </row>
    <row r="12" spans="1:11" ht="27.75" customHeight="1" x14ac:dyDescent="0.2">
      <c r="A12" s="8" t="s">
        <v>20</v>
      </c>
      <c r="B12" s="45">
        <f>Hospitality!B21</f>
        <v>125.93</v>
      </c>
      <c r="C12" s="51" t="str">
        <f>IF(Hospitality!B6="",A34,Hospitality!B6)</f>
        <v>Figures exclude GST</v>
      </c>
      <c r="D12" s="6"/>
      <c r="E12" s="8" t="s">
        <v>21</v>
      </c>
      <c r="F12" s="33">
        <f>'Gifts and benefits'!C18</f>
        <v>1</v>
      </c>
      <c r="G12" s="29"/>
      <c r="H12" s="29"/>
      <c r="I12" s="29"/>
      <c r="J12" s="29"/>
      <c r="K12" s="29"/>
    </row>
    <row r="13" spans="1:11" ht="27.75" customHeight="1" x14ac:dyDescent="0.2">
      <c r="A13" s="8" t="s">
        <v>22</v>
      </c>
      <c r="B13" s="45">
        <f>'All other expenses'!B49</f>
        <v>9427.9900000000016</v>
      </c>
      <c r="C13" s="51" t="str">
        <f>IF('All other expenses'!B6="",A34,'All other expenses'!B6)</f>
        <v>Figures exclude GST</v>
      </c>
      <c r="D13" s="6"/>
      <c r="E13" s="8" t="s">
        <v>23</v>
      </c>
      <c r="F13" s="33">
        <f>'Gifts and benefits'!C19</f>
        <v>0</v>
      </c>
      <c r="G13" s="17"/>
      <c r="H13" s="17"/>
      <c r="I13" s="17"/>
      <c r="J13" s="17"/>
      <c r="K13" s="17"/>
    </row>
    <row r="14" spans="1:11" ht="12.75" customHeight="1" x14ac:dyDescent="0.2">
      <c r="A14" s="7"/>
      <c r="B14" s="46"/>
      <c r="C14" s="52"/>
      <c r="D14" s="34"/>
      <c r="E14" s="6"/>
      <c r="F14" s="35"/>
      <c r="G14" s="17"/>
      <c r="H14" s="17"/>
      <c r="I14" s="17"/>
      <c r="J14" s="17"/>
      <c r="K14" s="17"/>
    </row>
    <row r="15" spans="1:11" ht="27.75" customHeight="1" x14ac:dyDescent="0.2">
      <c r="A15" s="9" t="s">
        <v>24</v>
      </c>
      <c r="B15" s="47">
        <f>Travel!B18</f>
        <v>0</v>
      </c>
      <c r="C15" s="53" t="str">
        <f>C11</f>
        <v>Figures exclude GST</v>
      </c>
      <c r="D15" s="6"/>
      <c r="E15" s="6"/>
      <c r="F15" s="35"/>
      <c r="G15" s="17"/>
      <c r="H15" s="17"/>
      <c r="I15" s="17"/>
      <c r="J15" s="17"/>
      <c r="K15" s="17"/>
    </row>
    <row r="16" spans="1:11" ht="27.75" customHeight="1" x14ac:dyDescent="0.2">
      <c r="A16" s="9" t="s">
        <v>25</v>
      </c>
      <c r="B16" s="47">
        <f>Travel!B76</f>
        <v>13155.159999999996</v>
      </c>
      <c r="C16" s="53" t="str">
        <f>C11</f>
        <v>Figures exclude GST</v>
      </c>
      <c r="D16" s="36"/>
      <c r="E16" s="6"/>
      <c r="F16" s="37"/>
      <c r="G16" s="17"/>
      <c r="H16" s="17"/>
      <c r="I16" s="17"/>
      <c r="J16" s="17"/>
      <c r="K16" s="17"/>
    </row>
    <row r="17" spans="1:11" ht="27.75" customHeight="1" x14ac:dyDescent="0.2">
      <c r="A17" s="9" t="s">
        <v>26</v>
      </c>
      <c r="B17" s="47">
        <f>Travel!B87</f>
        <v>16.8</v>
      </c>
      <c r="C17" s="53"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c r="B19" s="19"/>
      <c r="C19" s="17"/>
      <c r="D19" s="17"/>
      <c r="E19" s="17"/>
      <c r="F19" s="17"/>
      <c r="G19" s="17"/>
      <c r="H19" s="17"/>
      <c r="I19" s="17"/>
      <c r="J19" s="17"/>
      <c r="K19" s="17"/>
    </row>
    <row r="20" spans="1:11" x14ac:dyDescent="0.2">
      <c r="A20" s="20"/>
      <c r="D20" s="17"/>
      <c r="E20" s="17"/>
      <c r="F20" s="17"/>
      <c r="G20" s="17"/>
      <c r="H20" s="17"/>
      <c r="I20" s="17"/>
      <c r="J20" s="17"/>
      <c r="K20" s="17"/>
    </row>
    <row r="21" spans="1:11" ht="12.6" customHeight="1" x14ac:dyDescent="0.2">
      <c r="A21" s="20"/>
      <c r="D21" s="17"/>
      <c r="E21" s="17"/>
      <c r="F21" s="17"/>
      <c r="G21" s="17"/>
      <c r="H21" s="17"/>
      <c r="I21" s="17"/>
      <c r="J21" s="17"/>
      <c r="K21" s="17"/>
    </row>
    <row r="22" spans="1:11" ht="12.6" customHeight="1" x14ac:dyDescent="0.2">
      <c r="A22" s="20"/>
      <c r="D22" s="17"/>
      <c r="E22" s="17"/>
      <c r="F22" s="17"/>
      <c r="G22" s="17"/>
      <c r="H22" s="17"/>
      <c r="I22" s="17"/>
      <c r="J22" s="17"/>
      <c r="K22" s="17"/>
    </row>
    <row r="23" spans="1:11" ht="12.6" customHeight="1" x14ac:dyDescent="0.2">
      <c r="A23" s="20"/>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27</v>
      </c>
      <c r="B25" s="13"/>
      <c r="C25" s="13"/>
      <c r="D25" s="13"/>
      <c r="E25" s="13"/>
      <c r="F25" s="13"/>
      <c r="G25" s="17"/>
      <c r="H25" s="17"/>
      <c r="I25" s="17"/>
      <c r="J25" s="17"/>
      <c r="K25" s="17"/>
    </row>
    <row r="26" spans="1:11" ht="12.75" hidden="1" customHeight="1" x14ac:dyDescent="0.2">
      <c r="A26" s="11" t="s">
        <v>28</v>
      </c>
      <c r="B26" s="4"/>
      <c r="C26" s="4"/>
      <c r="D26" s="11"/>
      <c r="E26" s="11"/>
      <c r="F26" s="11"/>
      <c r="G26" s="17"/>
      <c r="H26" s="17"/>
      <c r="I26" s="17"/>
      <c r="J26" s="17"/>
      <c r="K26" s="17"/>
    </row>
    <row r="27" spans="1:11" hidden="1" x14ac:dyDescent="0.2">
      <c r="A27" s="10" t="s">
        <v>29</v>
      </c>
      <c r="B27" s="10"/>
      <c r="C27" s="10"/>
      <c r="D27" s="10"/>
      <c r="E27" s="10"/>
      <c r="F27" s="10"/>
      <c r="G27" s="17"/>
      <c r="H27" s="17"/>
      <c r="I27" s="17"/>
      <c r="J27" s="17"/>
      <c r="K27" s="17"/>
    </row>
    <row r="28" spans="1:11" hidden="1" x14ac:dyDescent="0.2">
      <c r="A28" s="10" t="s">
        <v>30</v>
      </c>
      <c r="B28" s="10"/>
      <c r="C28" s="10"/>
      <c r="D28" s="10"/>
      <c r="E28" s="10"/>
      <c r="F28" s="10"/>
      <c r="G28" s="17"/>
      <c r="H28" s="17"/>
      <c r="I28" s="17"/>
      <c r="J28" s="17"/>
      <c r="K28" s="17"/>
    </row>
    <row r="29" spans="1:11" hidden="1" x14ac:dyDescent="0.2">
      <c r="A29" s="11" t="s">
        <v>31</v>
      </c>
      <c r="B29" s="11"/>
      <c r="C29" s="11"/>
      <c r="D29" s="11"/>
      <c r="E29" s="11"/>
      <c r="F29" s="11"/>
      <c r="G29" s="17"/>
      <c r="H29" s="17"/>
      <c r="I29" s="17"/>
      <c r="J29" s="17"/>
      <c r="K29" s="17"/>
    </row>
    <row r="30" spans="1:11" hidden="1" x14ac:dyDescent="0.2">
      <c r="A30" s="11" t="s">
        <v>32</v>
      </c>
      <c r="B30" s="11"/>
      <c r="C30" s="11"/>
      <c r="D30" s="11"/>
      <c r="E30" s="11"/>
      <c r="F30" s="11"/>
      <c r="G30" s="17"/>
      <c r="H30" s="17"/>
      <c r="I30" s="17"/>
      <c r="J30" s="17"/>
      <c r="K30" s="17"/>
    </row>
    <row r="31" spans="1:11" hidden="1" x14ac:dyDescent="0.2">
      <c r="A31" s="10" t="s">
        <v>33</v>
      </c>
      <c r="B31" s="10"/>
      <c r="C31" s="10"/>
      <c r="D31" s="10"/>
      <c r="E31" s="10"/>
      <c r="F31" s="10"/>
      <c r="G31" s="17"/>
      <c r="H31" s="17"/>
      <c r="I31" s="17"/>
      <c r="J31" s="17"/>
      <c r="K31" s="17"/>
    </row>
    <row r="32" spans="1:11" hidden="1" x14ac:dyDescent="0.2">
      <c r="A32" s="10" t="s">
        <v>34</v>
      </c>
      <c r="B32" s="10"/>
      <c r="C32" s="10"/>
      <c r="D32" s="10"/>
      <c r="E32" s="10"/>
      <c r="F32" s="10"/>
      <c r="G32" s="17"/>
      <c r="H32" s="17"/>
      <c r="I32" s="17"/>
      <c r="J32" s="17"/>
      <c r="K32" s="17"/>
    </row>
    <row r="33" spans="1:11" hidden="1" x14ac:dyDescent="0.2">
      <c r="A33" s="10" t="s">
        <v>35</v>
      </c>
      <c r="B33" s="10"/>
      <c r="C33" s="10"/>
      <c r="D33" s="10"/>
      <c r="E33" s="10"/>
      <c r="F33" s="10"/>
      <c r="G33" s="17"/>
      <c r="H33" s="17"/>
      <c r="I33" s="17"/>
      <c r="J33" s="17"/>
      <c r="K33" s="17"/>
    </row>
    <row r="34" spans="1:11" hidden="1" x14ac:dyDescent="0.2">
      <c r="A34" s="11" t="s">
        <v>36</v>
      </c>
      <c r="B34" s="11"/>
      <c r="C34" s="11"/>
      <c r="D34" s="11"/>
      <c r="E34" s="11"/>
      <c r="F34" s="11"/>
      <c r="G34" s="17"/>
      <c r="H34" s="17"/>
      <c r="I34" s="17"/>
      <c r="J34" s="17"/>
      <c r="K34" s="17"/>
    </row>
    <row r="35" spans="1:11" hidden="1" x14ac:dyDescent="0.2">
      <c r="A35" s="11" t="s">
        <v>37</v>
      </c>
      <c r="B35" s="11"/>
      <c r="C35" s="11"/>
      <c r="D35" s="11"/>
      <c r="E35" s="11"/>
      <c r="F35" s="11"/>
      <c r="G35" s="17"/>
      <c r="H35" s="17"/>
      <c r="I35" s="17"/>
      <c r="J35" s="17"/>
      <c r="K35" s="17"/>
    </row>
    <row r="36" spans="1:11" hidden="1" x14ac:dyDescent="0.2">
      <c r="A36" s="10" t="s">
        <v>38</v>
      </c>
      <c r="B36" s="49"/>
      <c r="C36" s="49"/>
      <c r="D36" s="49"/>
      <c r="E36" s="49"/>
      <c r="F36" s="49"/>
      <c r="G36" s="17"/>
      <c r="H36" s="17"/>
      <c r="I36" s="17"/>
      <c r="J36" s="17"/>
      <c r="K36" s="17"/>
    </row>
    <row r="37" spans="1:11" hidden="1" x14ac:dyDescent="0.2">
      <c r="A37" s="10" t="s">
        <v>9</v>
      </c>
      <c r="B37" s="49"/>
      <c r="C37" s="49"/>
      <c r="D37" s="49"/>
      <c r="E37" s="49"/>
      <c r="F37" s="49"/>
      <c r="G37" s="17"/>
      <c r="H37" s="17"/>
      <c r="I37" s="17"/>
      <c r="J37" s="17"/>
      <c r="K37" s="17"/>
    </row>
    <row r="38" spans="1:11" hidden="1" x14ac:dyDescent="0.2">
      <c r="A38" s="10" t="s">
        <v>39</v>
      </c>
      <c r="B38" s="49"/>
      <c r="C38" s="49"/>
      <c r="D38" s="49"/>
      <c r="E38" s="49"/>
      <c r="F38" s="49"/>
      <c r="G38" s="17"/>
      <c r="H38" s="17"/>
      <c r="I38" s="17"/>
      <c r="J38" s="17"/>
      <c r="K38" s="17"/>
    </row>
    <row r="39" spans="1:11" hidden="1" x14ac:dyDescent="0.2">
      <c r="A39" s="11" t="s">
        <v>40</v>
      </c>
      <c r="B39" s="4"/>
      <c r="C39" s="4"/>
      <c r="D39" s="4"/>
      <c r="E39" s="4"/>
      <c r="F39" s="4"/>
      <c r="G39" s="17"/>
      <c r="H39" s="17"/>
      <c r="I39" s="17"/>
      <c r="J39" s="17"/>
      <c r="K39" s="17"/>
    </row>
    <row r="40" spans="1:11" hidden="1" x14ac:dyDescent="0.2">
      <c r="A40" s="4" t="s">
        <v>41</v>
      </c>
      <c r="B40" s="4"/>
      <c r="C40" s="4"/>
      <c r="D40" s="4"/>
      <c r="E40" s="4"/>
      <c r="F40" s="4"/>
      <c r="G40" s="17"/>
      <c r="H40" s="17"/>
      <c r="I40" s="17"/>
      <c r="J40" s="17"/>
      <c r="K40" s="17"/>
    </row>
    <row r="41" spans="1:11" hidden="1" x14ac:dyDescent="0.2">
      <c r="A41" s="4" t="s">
        <v>42</v>
      </c>
      <c r="B41" s="4"/>
      <c r="C41" s="4"/>
      <c r="D41" s="4"/>
      <c r="E41" s="4"/>
      <c r="F41" s="4"/>
      <c r="G41" s="17"/>
      <c r="H41" s="17"/>
      <c r="I41" s="17"/>
      <c r="J41" s="17"/>
      <c r="K41" s="17"/>
    </row>
    <row r="42" spans="1:11" hidden="1" x14ac:dyDescent="0.2">
      <c r="A42" s="4" t="s">
        <v>43</v>
      </c>
      <c r="B42" s="4"/>
      <c r="C42" s="4"/>
      <c r="D42" s="4"/>
      <c r="E42" s="4"/>
      <c r="F42" s="4"/>
      <c r="G42" s="17"/>
      <c r="H42" s="17"/>
      <c r="I42" s="17"/>
      <c r="J42" s="17"/>
      <c r="K42" s="17"/>
    </row>
    <row r="43" spans="1:11" hidden="1" x14ac:dyDescent="0.2">
      <c r="A43" s="4" t="s">
        <v>44</v>
      </c>
      <c r="B43" s="4"/>
      <c r="C43" s="4"/>
      <c r="D43" s="4"/>
      <c r="E43" s="4"/>
      <c r="F43" s="4"/>
      <c r="G43" s="17"/>
      <c r="H43" s="17"/>
      <c r="I43" s="17"/>
      <c r="J43" s="17"/>
      <c r="K43" s="17"/>
    </row>
    <row r="44" spans="1:11" hidden="1" x14ac:dyDescent="0.2">
      <c r="A44" s="4" t="s">
        <v>45</v>
      </c>
      <c r="B44" s="4"/>
      <c r="C44" s="4"/>
      <c r="D44" s="4"/>
      <c r="E44" s="4"/>
      <c r="F44" s="4"/>
      <c r="G44" s="17"/>
      <c r="H44" s="17"/>
      <c r="I44" s="17"/>
      <c r="J44" s="17"/>
      <c r="K44" s="17"/>
    </row>
    <row r="45" spans="1:11" hidden="1" x14ac:dyDescent="0.2">
      <c r="A45" s="50" t="s">
        <v>46</v>
      </c>
      <c r="B45" s="49"/>
      <c r="C45" s="49"/>
      <c r="D45" s="49"/>
      <c r="E45" s="49"/>
      <c r="F45" s="49"/>
      <c r="G45" s="17"/>
      <c r="H45" s="17"/>
      <c r="I45" s="17"/>
      <c r="J45" s="17"/>
      <c r="K45" s="17"/>
    </row>
    <row r="46" spans="1:11" hidden="1" x14ac:dyDescent="0.2">
      <c r="A46" s="49" t="s">
        <v>47</v>
      </c>
      <c r="B46" s="49"/>
      <c r="C46" s="49"/>
      <c r="D46" s="49"/>
      <c r="E46" s="49"/>
      <c r="F46" s="49"/>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65" t="s">
        <v>48</v>
      </c>
      <c r="B48" s="49"/>
      <c r="C48" s="49"/>
      <c r="D48" s="49"/>
      <c r="E48" s="49"/>
      <c r="F48" s="49"/>
      <c r="G48" s="17"/>
      <c r="H48" s="17"/>
      <c r="I48" s="17"/>
      <c r="J48" s="17"/>
      <c r="K48" s="17"/>
    </row>
    <row r="49" spans="1:11" ht="25.5" hidden="1" x14ac:dyDescent="0.2">
      <c r="A49" s="65" t="s">
        <v>49</v>
      </c>
      <c r="B49" s="49"/>
      <c r="C49" s="49"/>
      <c r="D49" s="49"/>
      <c r="E49" s="49"/>
      <c r="F49" s="49"/>
      <c r="G49" s="17"/>
      <c r="H49" s="17"/>
      <c r="I49" s="17"/>
      <c r="J49" s="17"/>
      <c r="K49" s="17"/>
    </row>
    <row r="50" spans="1:11" ht="25.5" hidden="1" x14ac:dyDescent="0.2">
      <c r="A50" s="66" t="s">
        <v>50</v>
      </c>
      <c r="B50" s="4"/>
      <c r="C50" s="4"/>
      <c r="D50" s="4"/>
      <c r="E50" s="4"/>
      <c r="F50" s="4"/>
      <c r="G50" s="17"/>
      <c r="H50" s="17"/>
      <c r="I50" s="17"/>
      <c r="J50" s="17"/>
      <c r="K50" s="17"/>
    </row>
    <row r="51" spans="1:11" ht="25.5" hidden="1" x14ac:dyDescent="0.2">
      <c r="A51" s="66" t="s">
        <v>51</v>
      </c>
      <c r="B51" s="4"/>
      <c r="C51" s="4"/>
      <c r="D51" s="4"/>
      <c r="E51" s="4"/>
      <c r="F51" s="4"/>
      <c r="G51" s="17"/>
      <c r="H51" s="17"/>
      <c r="I51" s="17"/>
      <c r="J51" s="17"/>
      <c r="K51" s="17"/>
    </row>
    <row r="52" spans="1:11" ht="38.25" hidden="1" x14ac:dyDescent="0.2">
      <c r="A52" s="66" t="s">
        <v>52</v>
      </c>
      <c r="B52" s="58"/>
      <c r="C52" s="58"/>
      <c r="D52" s="58"/>
      <c r="E52" s="11"/>
      <c r="F52" s="11"/>
      <c r="G52" s="17"/>
      <c r="H52" s="17"/>
      <c r="I52" s="17"/>
      <c r="J52" s="17"/>
      <c r="K52" s="17"/>
    </row>
    <row r="53" spans="1:11" hidden="1" x14ac:dyDescent="0.2">
      <c r="A53" s="63" t="s">
        <v>53</v>
      </c>
      <c r="B53" s="57"/>
      <c r="C53" s="57"/>
      <c r="D53" s="57"/>
      <c r="E53" s="10"/>
      <c r="F53" s="10" t="b">
        <v>1</v>
      </c>
      <c r="G53" s="17"/>
      <c r="H53" s="17"/>
      <c r="I53" s="17"/>
      <c r="J53" s="17"/>
      <c r="K53" s="17"/>
    </row>
    <row r="54" spans="1:11" hidden="1" x14ac:dyDescent="0.2">
      <c r="A54" s="64" t="s">
        <v>54</v>
      </c>
      <c r="B54" s="63"/>
      <c r="C54" s="63"/>
      <c r="D54" s="63"/>
      <c r="E54" s="10"/>
      <c r="F54" s="10" t="b">
        <v>0</v>
      </c>
      <c r="G54" s="17"/>
      <c r="H54" s="17"/>
      <c r="I54" s="17"/>
      <c r="J54" s="17"/>
      <c r="K54" s="17"/>
    </row>
    <row r="55" spans="1:11" hidden="1" x14ac:dyDescent="0.2">
      <c r="A55" s="67"/>
      <c r="B55" s="59">
        <f>COUNT(Travel!B13:B17)</f>
        <v>0</v>
      </c>
      <c r="C55" s="59"/>
      <c r="D55" s="59">
        <f>COUNTIF(Travel!D13:D17,"*")</f>
        <v>0</v>
      </c>
      <c r="E55" s="60"/>
      <c r="F55" s="60" t="b">
        <f>MIN(B55,D55)=MAX(B55,D55)</f>
        <v>1</v>
      </c>
      <c r="G55" s="17"/>
      <c r="H55" s="17"/>
      <c r="I55" s="17"/>
      <c r="J55" s="17"/>
      <c r="K55" s="17"/>
    </row>
    <row r="56" spans="1:11" hidden="1" x14ac:dyDescent="0.2">
      <c r="A56" s="67" t="s">
        <v>55</v>
      </c>
      <c r="B56" s="59">
        <f>COUNT(Travel!B22:B75)</f>
        <v>49</v>
      </c>
      <c r="C56" s="59"/>
      <c r="D56" s="59">
        <f>COUNTIF(Travel!D22:D75,"*")</f>
        <v>49</v>
      </c>
      <c r="E56" s="60"/>
      <c r="F56" s="60" t="b">
        <f>MIN(B56,D56)=MAX(B56,D56)</f>
        <v>1</v>
      </c>
    </row>
    <row r="57" spans="1:11" hidden="1" x14ac:dyDescent="0.2">
      <c r="A57" s="68"/>
      <c r="B57" s="59">
        <f>COUNT(Travel!B80:B86)</f>
        <v>2</v>
      </c>
      <c r="C57" s="59"/>
      <c r="D57" s="59">
        <f>COUNTIF(Travel!D80:D86,"*")</f>
        <v>2</v>
      </c>
      <c r="E57" s="60"/>
      <c r="F57" s="60" t="b">
        <f>MIN(B57,D57)=MAX(B57,D57)</f>
        <v>1</v>
      </c>
    </row>
    <row r="58" spans="1:11" hidden="1" x14ac:dyDescent="0.2">
      <c r="A58" s="69" t="s">
        <v>56</v>
      </c>
      <c r="B58" s="61">
        <f>COUNT(Hospitality!B11:B20)</f>
        <v>5</v>
      </c>
      <c r="C58" s="61"/>
      <c r="D58" s="61">
        <f>COUNTIF(Hospitality!D11:D20,"*")</f>
        <v>5</v>
      </c>
      <c r="E58" s="62"/>
      <c r="F58" s="62" t="b">
        <f>MIN(B58,D58)=MAX(B58,D58)</f>
        <v>1</v>
      </c>
    </row>
    <row r="59" spans="1:11" hidden="1" x14ac:dyDescent="0.2">
      <c r="A59" s="70" t="s">
        <v>57</v>
      </c>
      <c r="B59" s="60">
        <f>COUNT('All other expenses'!B11:B48)</f>
        <v>33</v>
      </c>
      <c r="C59" s="60"/>
      <c r="D59" s="60">
        <f>COUNTIF('All other expenses'!D11:D48,"*")</f>
        <v>33</v>
      </c>
      <c r="E59" s="60"/>
      <c r="F59" s="60" t="b">
        <f>MIN(B59,D59)=MAX(B59,D59)</f>
        <v>1</v>
      </c>
    </row>
    <row r="60" spans="1:11" hidden="1" x14ac:dyDescent="0.2">
      <c r="A60" s="69" t="s">
        <v>58</v>
      </c>
      <c r="B60" s="61">
        <f>COUNTIF('Gifts and benefits'!B11:B16,"*")</f>
        <v>1</v>
      </c>
      <c r="C60" s="61">
        <f>COUNTIF('Gifts and benefits'!C11:C16,"*")</f>
        <v>1</v>
      </c>
      <c r="D60" s="61"/>
      <c r="E60" s="61">
        <f>COUNTA('Gifts and benefits'!E11:E16)</f>
        <v>1</v>
      </c>
      <c r="F60" s="62" t="b">
        <f>MIN(B60,C60,E60)=MAX(B60,C60,E60)</f>
        <v>1</v>
      </c>
    </row>
    <row r="61" spans="1:11" x14ac:dyDescent="0.2"/>
  </sheetData>
  <sheetProtection sheet="1"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3" orientation="landscape" r:id="rId1"/>
  <headerFooter alignWithMargins="0">
    <oddFooter>&amp;LCE Expense Disclosure Workbook 2018&amp;RWorksheet - Summary and sign-off</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267"/>
  <sheetViews>
    <sheetView zoomScaleNormal="100" workbookViewId="0"/>
  </sheetViews>
  <sheetFormatPr defaultColWidth="0" defaultRowHeight="12.75" zeroHeight="1" x14ac:dyDescent="0.2"/>
  <cols>
    <col min="1" max="1" width="35.5703125" customWidth="1"/>
    <col min="2" max="2" width="14.42578125" customWidth="1"/>
    <col min="3" max="3" width="85.28515625" customWidth="1"/>
    <col min="4" max="4" width="50" customWidth="1"/>
    <col min="5" max="5" width="29.5703125" customWidth="1"/>
    <col min="6" max="6" width="37.5703125" customWidth="1"/>
    <col min="7" max="9" width="9.140625" hidden="1" customWidth="1"/>
    <col min="10" max="13" width="0" hidden="1" customWidth="1"/>
    <col min="14" max="16384" width="9.140625" hidden="1"/>
  </cols>
  <sheetData>
    <row r="1" spans="1:6" s="109" customFormat="1" ht="18" x14ac:dyDescent="0.25">
      <c r="A1" s="110" t="s">
        <v>59</v>
      </c>
    </row>
    <row r="2" spans="1:6" ht="26.25" customHeight="1" x14ac:dyDescent="0.2">
      <c r="A2" s="116" t="s">
        <v>60</v>
      </c>
      <c r="B2" s="116"/>
      <c r="C2" s="116"/>
      <c r="D2" s="116"/>
      <c r="E2" s="116"/>
      <c r="F2" s="17"/>
    </row>
    <row r="3" spans="1:6" ht="21" customHeight="1" x14ac:dyDescent="0.2">
      <c r="A3" s="3" t="s">
        <v>1</v>
      </c>
      <c r="B3" s="119" t="str">
        <f>'Summary and sign-off'!B2:F2</f>
        <v>New Zealand Infrastructure Commission / Te Waihanga</v>
      </c>
      <c r="C3" s="119"/>
      <c r="D3" s="119"/>
      <c r="E3" s="119"/>
      <c r="F3" s="17"/>
    </row>
    <row r="4" spans="1:6" ht="21" customHeight="1" x14ac:dyDescent="0.2">
      <c r="A4" s="3" t="s">
        <v>61</v>
      </c>
      <c r="B4" s="119" t="str">
        <f>'Summary and sign-off'!B3:F3</f>
        <v>Ross Copland</v>
      </c>
      <c r="C4" s="119"/>
      <c r="D4" s="119"/>
      <c r="E4" s="119"/>
      <c r="F4" s="17"/>
    </row>
    <row r="5" spans="1:6" ht="21" customHeight="1" x14ac:dyDescent="0.2">
      <c r="A5" s="3" t="s">
        <v>62</v>
      </c>
      <c r="B5" s="119">
        <f>'Summary and sign-off'!B4:F4</f>
        <v>44378</v>
      </c>
      <c r="C5" s="119"/>
      <c r="D5" s="119"/>
      <c r="E5" s="119"/>
      <c r="F5" s="17"/>
    </row>
    <row r="6" spans="1:6" ht="21" customHeight="1" x14ac:dyDescent="0.2">
      <c r="A6" s="3" t="s">
        <v>63</v>
      </c>
      <c r="B6" s="119">
        <f>'Summary and sign-off'!B5:F5</f>
        <v>44742</v>
      </c>
      <c r="C6" s="119"/>
      <c r="D6" s="119"/>
      <c r="E6" s="119"/>
      <c r="F6" s="17"/>
    </row>
    <row r="7" spans="1:6" ht="21" customHeight="1" x14ac:dyDescent="0.2">
      <c r="A7" s="3" t="s">
        <v>64</v>
      </c>
      <c r="B7" s="114" t="s">
        <v>30</v>
      </c>
      <c r="C7" s="114"/>
      <c r="D7" s="114"/>
      <c r="E7" s="114"/>
      <c r="F7" s="17"/>
    </row>
    <row r="8" spans="1:6" ht="21" customHeight="1" x14ac:dyDescent="0.2">
      <c r="A8" s="3" t="s">
        <v>7</v>
      </c>
      <c r="B8" s="114" t="s">
        <v>32</v>
      </c>
      <c r="C8" s="114"/>
      <c r="D8" s="114"/>
      <c r="E8" s="114"/>
      <c r="F8" s="17"/>
    </row>
    <row r="9" spans="1:6" ht="36" customHeight="1" x14ac:dyDescent="0.2">
      <c r="A9" s="122" t="s">
        <v>65</v>
      </c>
      <c r="B9" s="123"/>
      <c r="C9" s="123"/>
      <c r="D9" s="123"/>
      <c r="E9" s="123"/>
      <c r="F9" s="19"/>
    </row>
    <row r="10" spans="1:6" ht="36" customHeight="1" x14ac:dyDescent="0.2">
      <c r="A10" s="124" t="s">
        <v>66</v>
      </c>
      <c r="B10" s="125"/>
      <c r="C10" s="125"/>
      <c r="D10" s="125"/>
      <c r="E10" s="125"/>
      <c r="F10" s="19"/>
    </row>
    <row r="11" spans="1:6" ht="24.75" customHeight="1" x14ac:dyDescent="0.2">
      <c r="A11" s="121" t="s">
        <v>67</v>
      </c>
      <c r="B11" s="126"/>
      <c r="C11" s="121"/>
      <c r="D11" s="121"/>
      <c r="E11" s="121"/>
      <c r="F11" s="29"/>
    </row>
    <row r="12" spans="1:6" ht="27" customHeight="1" x14ac:dyDescent="0.2">
      <c r="A12" s="24" t="s">
        <v>68</v>
      </c>
      <c r="B12" s="24" t="s">
        <v>69</v>
      </c>
      <c r="C12" s="24" t="s">
        <v>70</v>
      </c>
      <c r="D12" s="24" t="s">
        <v>71</v>
      </c>
      <c r="E12" s="24" t="s">
        <v>72</v>
      </c>
      <c r="F12" s="30"/>
    </row>
    <row r="13" spans="1:6" s="2" customFormat="1" x14ac:dyDescent="0.2">
      <c r="A13" s="96"/>
      <c r="B13" s="97"/>
      <c r="C13" s="97" t="s">
        <v>73</v>
      </c>
      <c r="D13" s="98"/>
      <c r="E13" s="99"/>
      <c r="F13" s="1"/>
    </row>
    <row r="14" spans="1:6" s="2" customFormat="1" ht="12.75" customHeight="1" x14ac:dyDescent="0.2">
      <c r="A14" s="96"/>
      <c r="B14" s="97"/>
      <c r="C14" s="97"/>
      <c r="D14" s="98"/>
      <c r="E14" s="99"/>
      <c r="F14" s="1"/>
    </row>
    <row r="15" spans="1:6" s="2" customFormat="1" x14ac:dyDescent="0.2">
      <c r="A15" s="100"/>
      <c r="B15" s="97"/>
      <c r="C15" s="97"/>
      <c r="D15" s="98"/>
      <c r="E15" s="99"/>
      <c r="F15" s="1"/>
    </row>
    <row r="16" spans="1:6" s="2" customFormat="1" x14ac:dyDescent="0.2">
      <c r="A16" s="100"/>
      <c r="B16" s="97"/>
      <c r="C16" s="98"/>
      <c r="D16" s="98"/>
      <c r="E16" s="99"/>
      <c r="F16" s="1"/>
    </row>
    <row r="17" spans="1:6" s="2" customFormat="1" x14ac:dyDescent="0.2">
      <c r="A17" s="100"/>
      <c r="B17" s="97"/>
      <c r="C17" s="98"/>
      <c r="D17" s="98"/>
      <c r="E17" s="99"/>
      <c r="F17" s="1"/>
    </row>
    <row r="18" spans="1:6" ht="19.5" customHeight="1" x14ac:dyDescent="0.2">
      <c r="A18" s="55" t="s">
        <v>74</v>
      </c>
      <c r="B18" s="56">
        <f>SUM(B13:B17)</f>
        <v>0</v>
      </c>
      <c r="C18" s="108" t="str">
        <f>IF(SUBTOTAL(3,B13:B17)=SUBTOTAL(103,B13:B17),'Summary and sign-off'!$A$48,'Summary and sign-off'!$A$49)</f>
        <v>Check - there are no hidden rows with data</v>
      </c>
      <c r="D18" s="108" t="str">
        <f>IF('Summary and sign-off'!F55='Summary and sign-off'!F54,'Summary and sign-off'!A51,'Summary and sign-off'!A50)</f>
        <v>Check - each entry provides sufficient information</v>
      </c>
      <c r="E18" s="108"/>
      <c r="F18" s="17"/>
    </row>
    <row r="19" spans="1:6" ht="10.5" customHeight="1" x14ac:dyDescent="0.2">
      <c r="A19" s="17"/>
      <c r="B19" s="19"/>
      <c r="C19" s="17"/>
      <c r="D19" s="17"/>
      <c r="E19" s="17"/>
      <c r="F19" s="17"/>
    </row>
    <row r="20" spans="1:6" ht="24.75" customHeight="1" x14ac:dyDescent="0.2">
      <c r="A20" s="121" t="s">
        <v>75</v>
      </c>
      <c r="B20" s="121"/>
      <c r="C20" s="121"/>
      <c r="D20" s="121"/>
      <c r="E20" s="121"/>
      <c r="F20" s="29"/>
    </row>
    <row r="21" spans="1:6" ht="27" customHeight="1" x14ac:dyDescent="0.2">
      <c r="A21" s="24" t="s">
        <v>68</v>
      </c>
      <c r="B21" s="24" t="s">
        <v>14</v>
      </c>
      <c r="C21" s="24" t="s">
        <v>76</v>
      </c>
      <c r="D21" s="24" t="s">
        <v>71</v>
      </c>
      <c r="E21" s="24" t="s">
        <v>72</v>
      </c>
      <c r="F21" s="30"/>
    </row>
    <row r="22" spans="1:6" s="2" customFormat="1" hidden="1" x14ac:dyDescent="0.2">
      <c r="A22" s="78"/>
      <c r="B22" s="79"/>
      <c r="C22" s="80"/>
      <c r="D22" s="80"/>
      <c r="E22" s="81"/>
      <c r="F22" s="1"/>
    </row>
    <row r="23" spans="1:6" s="2" customFormat="1" x14ac:dyDescent="0.2">
      <c r="A23" s="107"/>
      <c r="B23" s="97"/>
      <c r="C23" s="97"/>
      <c r="D23" s="98"/>
      <c r="E23" s="99"/>
      <c r="F23" s="1"/>
    </row>
    <row r="24" spans="1:6" s="2" customFormat="1" x14ac:dyDescent="0.2">
      <c r="A24" s="107">
        <v>44397</v>
      </c>
      <c r="B24" s="97">
        <v>21.04</v>
      </c>
      <c r="C24" s="112" t="s">
        <v>146</v>
      </c>
      <c r="D24" s="98" t="s">
        <v>147</v>
      </c>
      <c r="E24" s="99" t="s">
        <v>98</v>
      </c>
      <c r="F24" s="1"/>
    </row>
    <row r="25" spans="1:6" s="2" customFormat="1" x14ac:dyDescent="0.2">
      <c r="A25" s="107">
        <v>44397</v>
      </c>
      <c r="B25" s="97">
        <v>356.49</v>
      </c>
      <c r="C25" s="101" t="s">
        <v>148</v>
      </c>
      <c r="D25" s="101" t="s">
        <v>149</v>
      </c>
      <c r="E25" s="102" t="s">
        <v>79</v>
      </c>
      <c r="F25" s="1"/>
    </row>
    <row r="26" spans="1:6" s="2" customFormat="1" x14ac:dyDescent="0.2">
      <c r="A26" s="107">
        <v>44397</v>
      </c>
      <c r="B26" s="97">
        <v>77.83</v>
      </c>
      <c r="C26" s="112" t="s">
        <v>150</v>
      </c>
      <c r="D26" s="101" t="s">
        <v>151</v>
      </c>
      <c r="E26" s="102" t="s">
        <v>79</v>
      </c>
      <c r="F26" s="1"/>
    </row>
    <row r="27" spans="1:6" s="2" customFormat="1" x14ac:dyDescent="0.2">
      <c r="A27" s="107">
        <v>44397</v>
      </c>
      <c r="B27" s="97">
        <v>240.45</v>
      </c>
      <c r="C27" s="97" t="s">
        <v>152</v>
      </c>
      <c r="D27" s="98" t="s">
        <v>153</v>
      </c>
      <c r="E27" s="102" t="s">
        <v>79</v>
      </c>
      <c r="F27" s="1"/>
    </row>
    <row r="28" spans="1:6" s="2" customFormat="1" ht="25.5" x14ac:dyDescent="0.2">
      <c r="A28" s="107">
        <v>44397</v>
      </c>
      <c r="B28" s="97">
        <v>20.09</v>
      </c>
      <c r="C28" s="97" t="s">
        <v>154</v>
      </c>
      <c r="D28" s="98" t="s">
        <v>151</v>
      </c>
      <c r="E28" s="99" t="s">
        <v>79</v>
      </c>
      <c r="F28" s="1"/>
    </row>
    <row r="29" spans="1:6" s="2" customFormat="1" x14ac:dyDescent="0.2">
      <c r="A29" s="107">
        <v>44398</v>
      </c>
      <c r="B29" s="97">
        <v>78.180000000000007</v>
      </c>
      <c r="C29" s="112" t="s">
        <v>155</v>
      </c>
      <c r="D29" s="98" t="s">
        <v>151</v>
      </c>
      <c r="E29" s="99"/>
      <c r="F29" s="1"/>
    </row>
    <row r="30" spans="1:6" s="2" customFormat="1" x14ac:dyDescent="0.2">
      <c r="A30" s="107">
        <v>44398</v>
      </c>
      <c r="B30" s="97">
        <v>34.79</v>
      </c>
      <c r="C30" s="112" t="s">
        <v>156</v>
      </c>
      <c r="D30" s="98" t="s">
        <v>151</v>
      </c>
      <c r="E30" s="99" t="s">
        <v>98</v>
      </c>
      <c r="F30" s="1"/>
    </row>
    <row r="31" spans="1:6" s="2" customFormat="1" x14ac:dyDescent="0.2">
      <c r="A31" s="107">
        <v>44413</v>
      </c>
      <c r="B31" s="97">
        <v>18</v>
      </c>
      <c r="C31" s="101" t="s">
        <v>157</v>
      </c>
      <c r="D31" s="101" t="s">
        <v>151</v>
      </c>
      <c r="E31" s="102" t="s">
        <v>98</v>
      </c>
      <c r="F31" s="1"/>
    </row>
    <row r="32" spans="1:6" s="2" customFormat="1" x14ac:dyDescent="0.2">
      <c r="A32" s="107">
        <v>44413</v>
      </c>
      <c r="B32" s="97">
        <v>667.73</v>
      </c>
      <c r="C32" s="112" t="s">
        <v>158</v>
      </c>
      <c r="D32" s="101" t="s">
        <v>149</v>
      </c>
      <c r="E32" s="102" t="s">
        <v>79</v>
      </c>
      <c r="F32" s="1"/>
    </row>
    <row r="33" spans="1:6" s="2" customFormat="1" x14ac:dyDescent="0.2">
      <c r="A33" s="107">
        <v>44413</v>
      </c>
      <c r="B33" s="97">
        <v>101.83</v>
      </c>
      <c r="C33" s="97" t="s">
        <v>159</v>
      </c>
      <c r="D33" s="98" t="s">
        <v>147</v>
      </c>
      <c r="E33" s="102" t="s">
        <v>79</v>
      </c>
      <c r="F33" s="1"/>
    </row>
    <row r="34" spans="1:6" s="2" customFormat="1" x14ac:dyDescent="0.2">
      <c r="A34" s="107">
        <v>44413</v>
      </c>
      <c r="B34" s="97">
        <v>10</v>
      </c>
      <c r="C34" s="97" t="s">
        <v>160</v>
      </c>
      <c r="D34" s="98" t="s">
        <v>147</v>
      </c>
      <c r="E34" s="99" t="s">
        <v>79</v>
      </c>
      <c r="F34" s="1"/>
    </row>
    <row r="35" spans="1:6" s="2" customFormat="1" x14ac:dyDescent="0.2">
      <c r="A35" s="107">
        <v>44413</v>
      </c>
      <c r="B35" s="97">
        <v>89.66</v>
      </c>
      <c r="C35" s="112" t="s">
        <v>161</v>
      </c>
      <c r="D35" s="98" t="s">
        <v>147</v>
      </c>
      <c r="E35" s="99" t="s">
        <v>79</v>
      </c>
      <c r="F35" s="1"/>
    </row>
    <row r="36" spans="1:6" s="2" customFormat="1" x14ac:dyDescent="0.2">
      <c r="A36" s="107">
        <v>44447</v>
      </c>
      <c r="B36" s="97">
        <v>30</v>
      </c>
      <c r="C36" s="112" t="s">
        <v>162</v>
      </c>
      <c r="D36" s="98" t="s">
        <v>149</v>
      </c>
      <c r="E36" s="99" t="s">
        <v>79</v>
      </c>
      <c r="F36" s="1"/>
    </row>
    <row r="37" spans="1:6" s="2" customFormat="1" x14ac:dyDescent="0.2">
      <c r="A37" s="107">
        <v>44461</v>
      </c>
      <c r="B37" s="97">
        <v>30</v>
      </c>
      <c r="C37" s="101" t="s">
        <v>163</v>
      </c>
      <c r="D37" s="101" t="s">
        <v>149</v>
      </c>
      <c r="E37" s="102" t="s">
        <v>164</v>
      </c>
      <c r="F37" s="1"/>
    </row>
    <row r="38" spans="1:6" s="2" customFormat="1" x14ac:dyDescent="0.2">
      <c r="A38" s="107">
        <v>44515</v>
      </c>
      <c r="B38" s="97">
        <v>180.35</v>
      </c>
      <c r="C38" s="112" t="s">
        <v>177</v>
      </c>
      <c r="D38" s="101" t="s">
        <v>178</v>
      </c>
      <c r="E38" s="102" t="s">
        <v>179</v>
      </c>
      <c r="F38" s="1"/>
    </row>
    <row r="39" spans="1:6" s="2" customFormat="1" x14ac:dyDescent="0.2">
      <c r="A39" s="107">
        <v>44515</v>
      </c>
      <c r="B39" s="97">
        <v>322.60000000000002</v>
      </c>
      <c r="C39" s="97" t="s">
        <v>177</v>
      </c>
      <c r="D39" s="98" t="s">
        <v>180</v>
      </c>
      <c r="E39" s="102" t="s">
        <v>181</v>
      </c>
      <c r="F39" s="1"/>
    </row>
    <row r="40" spans="1:6" s="2" customFormat="1" x14ac:dyDescent="0.2">
      <c r="A40" s="107">
        <v>44511</v>
      </c>
      <c r="B40" s="97">
        <v>428.94</v>
      </c>
      <c r="C40" s="97" t="s">
        <v>182</v>
      </c>
      <c r="D40" s="98" t="s">
        <v>183</v>
      </c>
      <c r="E40" s="99" t="s">
        <v>184</v>
      </c>
      <c r="F40" s="1"/>
    </row>
    <row r="41" spans="1:6" s="2" customFormat="1" x14ac:dyDescent="0.2">
      <c r="A41" s="107">
        <v>44525</v>
      </c>
      <c r="B41" s="97">
        <v>544.34</v>
      </c>
      <c r="C41" s="112" t="s">
        <v>185</v>
      </c>
      <c r="D41" s="98" t="s">
        <v>186</v>
      </c>
      <c r="E41" s="99" t="s">
        <v>187</v>
      </c>
      <c r="F41" s="1"/>
    </row>
    <row r="42" spans="1:6" s="2" customFormat="1" x14ac:dyDescent="0.2">
      <c r="A42" s="107">
        <v>44501</v>
      </c>
      <c r="B42" s="97">
        <v>117.1</v>
      </c>
      <c r="C42" s="112" t="s">
        <v>188</v>
      </c>
      <c r="D42" s="98" t="s">
        <v>188</v>
      </c>
      <c r="E42" s="99"/>
      <c r="F42" s="1"/>
    </row>
    <row r="43" spans="1:6" s="2" customFormat="1" x14ac:dyDescent="0.2">
      <c r="A43" s="107">
        <v>44504</v>
      </c>
      <c r="B43" s="97">
        <v>34.869999999999997</v>
      </c>
      <c r="C43" s="101" t="s">
        <v>189</v>
      </c>
      <c r="D43" s="101" t="s">
        <v>190</v>
      </c>
      <c r="E43" s="102"/>
      <c r="F43" s="1"/>
    </row>
    <row r="44" spans="1:6" s="2" customFormat="1" x14ac:dyDescent="0.2">
      <c r="A44" s="107">
        <v>44511</v>
      </c>
      <c r="B44" s="97">
        <v>32.9</v>
      </c>
      <c r="C44" s="112" t="s">
        <v>191</v>
      </c>
      <c r="D44" s="101" t="s">
        <v>192</v>
      </c>
      <c r="E44" s="102" t="s">
        <v>193</v>
      </c>
      <c r="F44" s="1"/>
    </row>
    <row r="45" spans="1:6" s="2" customFormat="1" x14ac:dyDescent="0.2">
      <c r="A45" s="107">
        <v>44511</v>
      </c>
      <c r="B45" s="97">
        <v>27.54</v>
      </c>
      <c r="C45" s="97" t="s">
        <v>194</v>
      </c>
      <c r="D45" s="98" t="s">
        <v>192</v>
      </c>
      <c r="E45" s="102" t="s">
        <v>195</v>
      </c>
      <c r="F45" s="1"/>
    </row>
    <row r="46" spans="1:6" s="2" customFormat="1" x14ac:dyDescent="0.2">
      <c r="A46" s="107">
        <v>44512</v>
      </c>
      <c r="B46" s="97">
        <v>35.89</v>
      </c>
      <c r="C46" s="97" t="s">
        <v>196</v>
      </c>
      <c r="D46" s="98" t="s">
        <v>192</v>
      </c>
      <c r="E46" s="99" t="s">
        <v>98</v>
      </c>
      <c r="F46" s="1"/>
    </row>
    <row r="47" spans="1:6" s="2" customFormat="1" x14ac:dyDescent="0.2">
      <c r="A47" s="107">
        <v>44515</v>
      </c>
      <c r="B47" s="97">
        <v>43.3</v>
      </c>
      <c r="C47" s="112" t="s">
        <v>197</v>
      </c>
      <c r="D47" s="98" t="s">
        <v>198</v>
      </c>
      <c r="E47" s="99" t="s">
        <v>98</v>
      </c>
      <c r="F47" s="1"/>
    </row>
    <row r="48" spans="1:6" s="2" customFormat="1" x14ac:dyDescent="0.2">
      <c r="A48" s="107">
        <v>44525</v>
      </c>
      <c r="B48" s="97">
        <v>48.5</v>
      </c>
      <c r="C48" s="97" t="s">
        <v>199</v>
      </c>
      <c r="D48" s="98" t="s">
        <v>200</v>
      </c>
      <c r="E48" s="102" t="s">
        <v>193</v>
      </c>
      <c r="F48" s="1"/>
    </row>
    <row r="49" spans="1:6" s="2" customFormat="1" x14ac:dyDescent="0.2">
      <c r="A49" s="107">
        <v>44525</v>
      </c>
      <c r="B49" s="97">
        <v>43</v>
      </c>
      <c r="C49" s="97" t="s">
        <v>201</v>
      </c>
      <c r="D49" s="98" t="s">
        <v>147</v>
      </c>
      <c r="E49" s="99" t="s">
        <v>193</v>
      </c>
      <c r="F49" s="1"/>
    </row>
    <row r="50" spans="1:6" s="2" customFormat="1" x14ac:dyDescent="0.2">
      <c r="A50" s="107">
        <v>44526</v>
      </c>
      <c r="B50" s="97">
        <v>42.21</v>
      </c>
      <c r="C50" s="112" t="s">
        <v>202</v>
      </c>
      <c r="D50" s="98" t="s">
        <v>203</v>
      </c>
      <c r="E50" s="99" t="s">
        <v>98</v>
      </c>
      <c r="F50" s="1"/>
    </row>
    <row r="51" spans="1:6" s="2" customFormat="1" x14ac:dyDescent="0.2">
      <c r="A51" s="107">
        <v>44515</v>
      </c>
      <c r="B51" s="97">
        <v>255.55</v>
      </c>
      <c r="C51" s="112" t="s">
        <v>204</v>
      </c>
      <c r="D51" s="98" t="s">
        <v>205</v>
      </c>
      <c r="E51" s="99" t="s">
        <v>206</v>
      </c>
      <c r="F51" s="1"/>
    </row>
    <row r="52" spans="1:6" s="2" customFormat="1" x14ac:dyDescent="0.2">
      <c r="A52" s="107">
        <v>44592</v>
      </c>
      <c r="B52" s="97">
        <v>348.56</v>
      </c>
      <c r="C52" s="101" t="s">
        <v>226</v>
      </c>
      <c r="D52" s="101" t="s">
        <v>227</v>
      </c>
      <c r="E52" s="102" t="s">
        <v>228</v>
      </c>
      <c r="F52" s="1"/>
    </row>
    <row r="53" spans="1:6" s="2" customFormat="1" x14ac:dyDescent="0.2">
      <c r="A53" s="107">
        <v>44592</v>
      </c>
      <c r="B53" s="97">
        <v>29.57</v>
      </c>
      <c r="C53" s="112" t="s">
        <v>229</v>
      </c>
      <c r="D53" s="101" t="s">
        <v>230</v>
      </c>
      <c r="E53" s="102" t="s">
        <v>82</v>
      </c>
      <c r="F53" s="1"/>
    </row>
    <row r="54" spans="1:6" s="2" customFormat="1" x14ac:dyDescent="0.2">
      <c r="A54" s="107">
        <v>44592</v>
      </c>
      <c r="B54" s="97">
        <v>13.83</v>
      </c>
      <c r="C54" s="97" t="s">
        <v>231</v>
      </c>
      <c r="D54" s="98" t="s">
        <v>232</v>
      </c>
      <c r="E54" s="102" t="s">
        <v>82</v>
      </c>
      <c r="F54" s="1"/>
    </row>
    <row r="55" spans="1:6" s="2" customFormat="1" x14ac:dyDescent="0.2">
      <c r="A55" s="107">
        <v>44592</v>
      </c>
      <c r="B55" s="97">
        <v>45.74</v>
      </c>
      <c r="C55" s="97" t="s">
        <v>233</v>
      </c>
      <c r="D55" s="98" t="s">
        <v>234</v>
      </c>
      <c r="E55" s="99" t="s">
        <v>82</v>
      </c>
      <c r="F55" s="1"/>
    </row>
    <row r="56" spans="1:6" s="2" customFormat="1" x14ac:dyDescent="0.2">
      <c r="A56" s="107">
        <v>44592</v>
      </c>
      <c r="B56" s="97">
        <v>51.3</v>
      </c>
      <c r="C56" s="112" t="s">
        <v>235</v>
      </c>
      <c r="D56" s="98" t="s">
        <v>236</v>
      </c>
      <c r="E56" s="99" t="s">
        <v>98</v>
      </c>
      <c r="F56" s="1"/>
    </row>
    <row r="57" spans="1:6" s="2" customFormat="1" ht="25.5" x14ac:dyDescent="0.2">
      <c r="A57" s="107">
        <v>44595</v>
      </c>
      <c r="B57" s="97">
        <v>301.08</v>
      </c>
      <c r="C57" s="97" t="s">
        <v>237</v>
      </c>
      <c r="D57" s="98" t="s">
        <v>227</v>
      </c>
      <c r="E57" s="99" t="s">
        <v>238</v>
      </c>
      <c r="F57" s="1"/>
    </row>
    <row r="58" spans="1:6" s="2" customFormat="1" x14ac:dyDescent="0.2">
      <c r="A58" s="107">
        <v>44604</v>
      </c>
      <c r="B58" s="97">
        <v>474.8</v>
      </c>
      <c r="C58" s="112" t="s">
        <v>239</v>
      </c>
      <c r="D58" s="98" t="s">
        <v>227</v>
      </c>
      <c r="E58" s="99" t="s">
        <v>195</v>
      </c>
      <c r="F58" s="1"/>
    </row>
    <row r="59" spans="1:6" s="2" customFormat="1" x14ac:dyDescent="0.2">
      <c r="A59" s="107">
        <v>44605</v>
      </c>
      <c r="B59" s="97">
        <v>2372.96</v>
      </c>
      <c r="C59" s="112" t="s">
        <v>240</v>
      </c>
      <c r="D59" s="101" t="s">
        <v>241</v>
      </c>
      <c r="E59" s="102" t="s">
        <v>195</v>
      </c>
      <c r="F59" s="1"/>
    </row>
    <row r="60" spans="1:6" s="2" customFormat="1" x14ac:dyDescent="0.2">
      <c r="A60" s="107">
        <v>44629</v>
      </c>
      <c r="B60" s="97">
        <v>471.36</v>
      </c>
      <c r="C60" s="97" t="s">
        <v>242</v>
      </c>
      <c r="D60" s="98" t="s">
        <v>227</v>
      </c>
      <c r="E60" s="99" t="s">
        <v>238</v>
      </c>
      <c r="F60" s="1"/>
    </row>
    <row r="61" spans="1:6" s="2" customFormat="1" x14ac:dyDescent="0.2">
      <c r="A61" s="107">
        <v>44629</v>
      </c>
      <c r="B61" s="97">
        <v>30.61</v>
      </c>
      <c r="C61" s="112" t="s">
        <v>243</v>
      </c>
      <c r="D61" s="98" t="s">
        <v>192</v>
      </c>
      <c r="E61" s="99" t="s">
        <v>79</v>
      </c>
      <c r="F61" s="1"/>
    </row>
    <row r="62" spans="1:6" s="2" customFormat="1" x14ac:dyDescent="0.2">
      <c r="A62" s="107">
        <v>44629</v>
      </c>
      <c r="B62" s="97">
        <v>89.59</v>
      </c>
      <c r="C62" s="112" t="s">
        <v>244</v>
      </c>
      <c r="D62" s="101" t="s">
        <v>192</v>
      </c>
      <c r="E62" s="102" t="s">
        <v>79</v>
      </c>
      <c r="F62" s="1"/>
    </row>
    <row r="63" spans="1:6" s="2" customFormat="1" x14ac:dyDescent="0.2">
      <c r="A63" s="107">
        <v>44629</v>
      </c>
      <c r="B63" s="97">
        <v>17.12</v>
      </c>
      <c r="C63" s="97" t="s">
        <v>245</v>
      </c>
      <c r="D63" s="98" t="s">
        <v>192</v>
      </c>
      <c r="E63" s="102" t="s">
        <v>79</v>
      </c>
      <c r="F63" s="1"/>
    </row>
    <row r="64" spans="1:6" s="2" customFormat="1" x14ac:dyDescent="0.2">
      <c r="A64" s="107">
        <v>44629</v>
      </c>
      <c r="B64" s="97">
        <v>20.86</v>
      </c>
      <c r="C64" s="97" t="s">
        <v>245</v>
      </c>
      <c r="D64" s="98" t="s">
        <v>192</v>
      </c>
      <c r="E64" s="99" t="s">
        <v>79</v>
      </c>
      <c r="F64" s="1"/>
    </row>
    <row r="65" spans="1:6" s="2" customFormat="1" x14ac:dyDescent="0.2">
      <c r="A65" s="107">
        <v>44630</v>
      </c>
      <c r="B65" s="97">
        <v>38.15</v>
      </c>
      <c r="C65" s="97" t="s">
        <v>246</v>
      </c>
      <c r="D65" s="98" t="s">
        <v>192</v>
      </c>
      <c r="E65" s="102" t="s">
        <v>79</v>
      </c>
      <c r="F65" s="1"/>
    </row>
    <row r="66" spans="1:6" s="2" customFormat="1" x14ac:dyDescent="0.2">
      <c r="A66" s="107">
        <v>44630</v>
      </c>
      <c r="B66" s="97">
        <v>27.63</v>
      </c>
      <c r="C66" s="97" t="s">
        <v>247</v>
      </c>
      <c r="D66" s="98" t="s">
        <v>192</v>
      </c>
      <c r="E66" s="99" t="s">
        <v>79</v>
      </c>
      <c r="F66" s="1"/>
    </row>
    <row r="67" spans="1:6" s="2" customFormat="1" x14ac:dyDescent="0.2">
      <c r="A67" s="107">
        <v>44630</v>
      </c>
      <c r="B67" s="97">
        <v>43.48</v>
      </c>
      <c r="C67" s="112" t="s">
        <v>248</v>
      </c>
      <c r="D67" s="98" t="s">
        <v>249</v>
      </c>
      <c r="E67" s="99" t="s">
        <v>98</v>
      </c>
      <c r="F67" s="1"/>
    </row>
    <row r="68" spans="1:6" s="2" customFormat="1" x14ac:dyDescent="0.2">
      <c r="A68" s="107">
        <v>44659</v>
      </c>
      <c r="B68" s="97">
        <v>605.88</v>
      </c>
      <c r="C68" s="97" t="s">
        <v>77</v>
      </c>
      <c r="D68" s="98" t="s">
        <v>78</v>
      </c>
      <c r="E68" s="99" t="s">
        <v>79</v>
      </c>
      <c r="F68" s="1"/>
    </row>
    <row r="69" spans="1:6" s="2" customFormat="1" ht="25.5" x14ac:dyDescent="0.2">
      <c r="A69" s="107" t="s">
        <v>141</v>
      </c>
      <c r="B69" s="97">
        <v>843.37</v>
      </c>
      <c r="C69" s="112" t="s">
        <v>80</v>
      </c>
      <c r="D69" s="98" t="s">
        <v>81</v>
      </c>
      <c r="E69" s="99" t="s">
        <v>82</v>
      </c>
      <c r="F69" s="1"/>
    </row>
    <row r="70" spans="1:6" s="2" customFormat="1" ht="25.5" x14ac:dyDescent="0.2">
      <c r="A70" s="107" t="s">
        <v>140</v>
      </c>
      <c r="B70" s="97">
        <v>1130.3800000000001</v>
      </c>
      <c r="C70" s="101" t="s">
        <v>83</v>
      </c>
      <c r="D70" s="101" t="s">
        <v>136</v>
      </c>
      <c r="E70" s="102" t="s">
        <v>84</v>
      </c>
      <c r="F70" s="1"/>
    </row>
    <row r="71" spans="1:6" s="2" customFormat="1" x14ac:dyDescent="0.2">
      <c r="A71" s="107" t="s">
        <v>142</v>
      </c>
      <c r="B71" s="97">
        <v>1185.49</v>
      </c>
      <c r="C71" s="112" t="s">
        <v>130</v>
      </c>
      <c r="D71" s="101" t="s">
        <v>138</v>
      </c>
      <c r="E71" s="102" t="s">
        <v>79</v>
      </c>
      <c r="F71" s="1"/>
    </row>
    <row r="72" spans="1:6" s="2" customFormat="1" x14ac:dyDescent="0.2">
      <c r="A72" s="107" t="s">
        <v>137</v>
      </c>
      <c r="B72" s="97">
        <v>1080.22</v>
      </c>
      <c r="C72" s="97" t="s">
        <v>129</v>
      </c>
      <c r="D72" s="98" t="s">
        <v>139</v>
      </c>
      <c r="E72" s="102" t="s">
        <v>79</v>
      </c>
      <c r="F72" s="1"/>
    </row>
    <row r="73" spans="1:6" s="2" customFormat="1" x14ac:dyDescent="0.2">
      <c r="A73" s="107"/>
      <c r="B73" s="97"/>
      <c r="C73" s="97"/>
      <c r="D73" s="98"/>
      <c r="E73" s="99"/>
      <c r="F73" s="1"/>
    </row>
    <row r="74" spans="1:6" s="2" customFormat="1" x14ac:dyDescent="0.2">
      <c r="A74" s="107"/>
      <c r="B74" s="97"/>
      <c r="C74" s="97"/>
      <c r="D74" s="98"/>
      <c r="E74" s="99"/>
      <c r="F74" s="1"/>
    </row>
    <row r="75" spans="1:6" s="2" customFormat="1" hidden="1" x14ac:dyDescent="0.2">
      <c r="A75" s="87"/>
      <c r="B75" s="88"/>
      <c r="C75" s="89"/>
      <c r="D75" s="89"/>
      <c r="E75" s="90"/>
      <c r="F75" s="1"/>
    </row>
    <row r="76" spans="1:6" ht="19.5" customHeight="1" x14ac:dyDescent="0.2">
      <c r="A76" s="55" t="s">
        <v>85</v>
      </c>
      <c r="B76" s="56">
        <f>SUM(B22:B75)</f>
        <v>13155.159999999996</v>
      </c>
      <c r="C76" s="108" t="str">
        <f>IF(SUBTOTAL(3,B22:B75)=SUBTOTAL(103,B22:B75),'Summary and sign-off'!$A$48,'Summary and sign-off'!$A$49)</f>
        <v>Check - there are no hidden rows with data</v>
      </c>
      <c r="D76" s="120" t="str">
        <f>IF('Summary and sign-off'!F56='Summary and sign-off'!F54,'Summary and sign-off'!A51,'Summary and sign-off'!A50)</f>
        <v>Check - each entry provides sufficient information</v>
      </c>
      <c r="E76" s="120"/>
      <c r="F76" s="17"/>
    </row>
    <row r="77" spans="1:6" ht="10.5" customHeight="1" x14ac:dyDescent="0.2">
      <c r="A77" s="17"/>
      <c r="B77" s="19"/>
      <c r="C77" s="17"/>
      <c r="D77" s="17"/>
      <c r="E77" s="17"/>
      <c r="F77" s="17"/>
    </row>
    <row r="78" spans="1:6" ht="24.75" customHeight="1" x14ac:dyDescent="0.2">
      <c r="A78" s="121" t="s">
        <v>86</v>
      </c>
      <c r="B78" s="121"/>
      <c r="C78" s="121"/>
      <c r="D78" s="121"/>
      <c r="E78" s="121"/>
      <c r="F78" s="17"/>
    </row>
    <row r="79" spans="1:6" ht="27" customHeight="1" x14ac:dyDescent="0.2">
      <c r="A79" s="24" t="s">
        <v>68</v>
      </c>
      <c r="B79" s="24" t="s">
        <v>14</v>
      </c>
      <c r="C79" s="24" t="s">
        <v>87</v>
      </c>
      <c r="D79" s="24" t="s">
        <v>88</v>
      </c>
      <c r="E79" s="24" t="s">
        <v>72</v>
      </c>
      <c r="F79" s="28"/>
    </row>
    <row r="80" spans="1:6" s="2" customFormat="1" hidden="1" x14ac:dyDescent="0.2">
      <c r="A80" s="78"/>
      <c r="B80" s="79"/>
      <c r="C80" s="80"/>
      <c r="D80" s="80"/>
      <c r="E80" s="81"/>
      <c r="F80" s="1"/>
    </row>
    <row r="81" spans="1:6" s="2" customFormat="1" x14ac:dyDescent="0.2">
      <c r="A81" s="96"/>
      <c r="B81" s="97"/>
      <c r="C81" s="97"/>
      <c r="D81" s="98"/>
      <c r="E81" s="99"/>
      <c r="F81" s="1"/>
    </row>
    <row r="82" spans="1:6" s="2" customFormat="1" x14ac:dyDescent="0.2">
      <c r="A82" s="96">
        <v>44382</v>
      </c>
      <c r="B82" s="97">
        <v>9.2200000000000006</v>
      </c>
      <c r="C82" s="97" t="s">
        <v>165</v>
      </c>
      <c r="D82" s="98" t="s">
        <v>147</v>
      </c>
      <c r="E82" s="99" t="s">
        <v>98</v>
      </c>
      <c r="F82" s="1"/>
    </row>
    <row r="83" spans="1:6" s="2" customFormat="1" x14ac:dyDescent="0.2">
      <c r="A83" s="96">
        <v>44636</v>
      </c>
      <c r="B83" s="97">
        <v>7.58</v>
      </c>
      <c r="C83" s="97" t="s">
        <v>250</v>
      </c>
      <c r="D83" s="98" t="s">
        <v>251</v>
      </c>
      <c r="E83" s="99" t="s">
        <v>98</v>
      </c>
      <c r="F83" s="1"/>
    </row>
    <row r="84" spans="1:6" s="2" customFormat="1" x14ac:dyDescent="0.2">
      <c r="A84" s="96"/>
      <c r="B84" s="97"/>
      <c r="C84" s="97"/>
      <c r="D84" s="98"/>
      <c r="E84" s="99"/>
      <c r="F84" s="1"/>
    </row>
    <row r="85" spans="1:6" s="2" customFormat="1" x14ac:dyDescent="0.2">
      <c r="A85" s="96"/>
      <c r="B85" s="97"/>
      <c r="C85" s="98"/>
      <c r="D85" s="98"/>
      <c r="E85" s="99"/>
      <c r="F85" s="1"/>
    </row>
    <row r="86" spans="1:6" s="2" customFormat="1" hidden="1" x14ac:dyDescent="0.2">
      <c r="A86" s="78"/>
      <c r="B86" s="79"/>
      <c r="C86" s="80"/>
      <c r="D86" s="80"/>
      <c r="E86" s="81"/>
      <c r="F86" s="1"/>
    </row>
    <row r="87" spans="1:6" ht="19.5" customHeight="1" x14ac:dyDescent="0.2">
      <c r="A87" s="55" t="s">
        <v>89</v>
      </c>
      <c r="B87" s="56">
        <f>SUM(B80:B86)</f>
        <v>16.8</v>
      </c>
      <c r="C87" s="108" t="str">
        <f>IF(SUBTOTAL(3,B80:B86)=SUBTOTAL(103,B80:B86),'Summary and sign-off'!$A$48,'Summary and sign-off'!$A$49)</f>
        <v>Check - there are no hidden rows with data</v>
      </c>
      <c r="D87" s="120" t="str">
        <f>IF('Summary and sign-off'!F57='Summary and sign-off'!F54,'Summary and sign-off'!A51,'Summary and sign-off'!A50)</f>
        <v>Check - each entry provides sufficient information</v>
      </c>
      <c r="E87" s="120"/>
      <c r="F87" s="17"/>
    </row>
    <row r="88" spans="1:6" ht="10.5" customHeight="1" x14ac:dyDescent="0.2">
      <c r="A88" s="17"/>
      <c r="B88" s="43"/>
      <c r="C88" s="19"/>
      <c r="D88" s="17"/>
      <c r="E88" s="17"/>
      <c r="F88" s="17"/>
    </row>
    <row r="89" spans="1:6" ht="34.5" customHeight="1" x14ac:dyDescent="0.2">
      <c r="A89" s="31" t="s">
        <v>90</v>
      </c>
      <c r="B89" s="44">
        <f>B18+B76+B87</f>
        <v>13171.959999999995</v>
      </c>
      <c r="C89" s="32"/>
      <c r="D89" s="32"/>
      <c r="E89" s="32"/>
      <c r="F89" s="17"/>
    </row>
    <row r="90" spans="1:6" x14ac:dyDescent="0.2">
      <c r="A90" s="17"/>
      <c r="B90" s="19"/>
      <c r="C90" s="17"/>
      <c r="D90" s="17"/>
      <c r="E90" s="17"/>
      <c r="F90" s="17"/>
    </row>
    <row r="91" spans="1:6" x14ac:dyDescent="0.2">
      <c r="A91" s="18"/>
      <c r="B91" s="19"/>
      <c r="C91" s="17"/>
      <c r="D91" s="17"/>
      <c r="E91" s="17"/>
      <c r="F91" s="17"/>
    </row>
    <row r="92" spans="1:6" ht="12.6" customHeight="1" x14ac:dyDescent="0.2">
      <c r="A92" s="20"/>
      <c r="F92" s="17"/>
    </row>
    <row r="93" spans="1:6" ht="12.95" customHeight="1" x14ac:dyDescent="0.2">
      <c r="A93" s="20"/>
      <c r="B93" s="17"/>
      <c r="D93" s="17"/>
      <c r="F93" s="17"/>
    </row>
    <row r="94" spans="1:6" x14ac:dyDescent="0.2">
      <c r="A94" s="20"/>
      <c r="F94" s="17"/>
    </row>
    <row r="95" spans="1:6" x14ac:dyDescent="0.2">
      <c r="A95" s="20"/>
      <c r="B95" s="19"/>
      <c r="C95" s="17"/>
      <c r="D95" s="17"/>
      <c r="E95" s="17"/>
      <c r="F95" s="17"/>
    </row>
    <row r="96" spans="1:6" ht="12.95" customHeight="1" x14ac:dyDescent="0.2">
      <c r="A96" s="20"/>
      <c r="B96" s="17"/>
      <c r="D96" s="17"/>
      <c r="F96" s="17"/>
    </row>
    <row r="97" spans="1:6" x14ac:dyDescent="0.2">
      <c r="A97" s="20"/>
      <c r="F97" s="17"/>
    </row>
    <row r="98" spans="1:6" x14ac:dyDescent="0.2">
      <c r="A98" s="20"/>
      <c r="B98" s="20"/>
      <c r="C98" s="20"/>
      <c r="D98" s="20"/>
      <c r="F98" s="17"/>
    </row>
    <row r="99" spans="1:6" x14ac:dyDescent="0.2">
      <c r="A99" s="26"/>
      <c r="B99" s="17"/>
      <c r="C99" s="17"/>
      <c r="D99" s="17"/>
      <c r="E99" s="17"/>
      <c r="F99" s="17"/>
    </row>
    <row r="100" spans="1:6" hidden="1" x14ac:dyDescent="0.2">
      <c r="A100" s="26"/>
      <c r="B100" s="17"/>
      <c r="C100" s="17"/>
      <c r="D100" s="17"/>
      <c r="E100" s="17"/>
      <c r="F100" s="17"/>
    </row>
    <row r="101" spans="1:6" x14ac:dyDescent="0.2"/>
    <row r="102" spans="1:6" x14ac:dyDescent="0.2"/>
    <row r="103" spans="1:6" x14ac:dyDescent="0.2"/>
    <row r="104" spans="1:6" x14ac:dyDescent="0.2"/>
    <row r="105" spans="1:6" ht="12.75" hidden="1" customHeight="1" x14ac:dyDescent="0.2"/>
    <row r="106" spans="1:6" x14ac:dyDescent="0.2"/>
    <row r="107" spans="1:6" x14ac:dyDescent="0.2"/>
    <row r="108" spans="1:6" hidden="1" x14ac:dyDescent="0.2">
      <c r="A108" s="26"/>
      <c r="B108" s="17"/>
      <c r="C108" s="17"/>
      <c r="D108" s="17"/>
      <c r="E108" s="17"/>
      <c r="F108" s="17"/>
    </row>
    <row r="109" spans="1:6" hidden="1" x14ac:dyDescent="0.2">
      <c r="A109" s="26"/>
      <c r="B109" s="17"/>
      <c r="C109" s="17"/>
      <c r="D109" s="17"/>
      <c r="E109" s="17"/>
      <c r="F109" s="17"/>
    </row>
    <row r="110" spans="1:6" hidden="1" x14ac:dyDescent="0.2">
      <c r="A110" s="26"/>
      <c r="B110" s="17"/>
      <c r="C110" s="17"/>
      <c r="D110" s="17"/>
      <c r="E110" s="17"/>
      <c r="F110" s="17"/>
    </row>
    <row r="111" spans="1:6" hidden="1" x14ac:dyDescent="0.2">
      <c r="A111" s="26"/>
      <c r="B111" s="17"/>
      <c r="C111" s="17"/>
      <c r="D111" s="17"/>
      <c r="E111" s="17"/>
      <c r="F111" s="17"/>
    </row>
    <row r="112" spans="1:6" hidden="1" x14ac:dyDescent="0.2">
      <c r="A112" s="26"/>
      <c r="B112" s="17"/>
      <c r="C112" s="17"/>
      <c r="D112" s="17"/>
      <c r="E112" s="17"/>
      <c r="F112" s="17"/>
    </row>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row r="258" x14ac:dyDescent="0.2"/>
    <row r="259" x14ac:dyDescent="0.2"/>
    <row r="260" x14ac:dyDescent="0.2"/>
    <row r="261" x14ac:dyDescent="0.2"/>
    <row r="262" x14ac:dyDescent="0.2"/>
    <row r="263" x14ac:dyDescent="0.2"/>
    <row r="264" x14ac:dyDescent="0.2"/>
    <row r="265" x14ac:dyDescent="0.2"/>
    <row r="266" x14ac:dyDescent="0.2"/>
    <row r="267" x14ac:dyDescent="0.2"/>
  </sheetData>
  <sheetProtection formatCells="0" formatRows="0" insertColumns="0" insertRows="0" deleteRows="0"/>
  <sortState xmlns:xlrd2="http://schemas.microsoft.com/office/spreadsheetml/2017/richdata2" ref="A68:E73">
    <sortCondition ref="A68:A73"/>
  </sortState>
  <mergeCells count="14">
    <mergeCell ref="B8:E8"/>
    <mergeCell ref="B6:E6"/>
    <mergeCell ref="D87:E87"/>
    <mergeCell ref="A2:E2"/>
    <mergeCell ref="A20:E20"/>
    <mergeCell ref="A78:E78"/>
    <mergeCell ref="B3:E3"/>
    <mergeCell ref="B4:E4"/>
    <mergeCell ref="B5:E5"/>
    <mergeCell ref="A9:E9"/>
    <mergeCell ref="A10:E10"/>
    <mergeCell ref="B7:E7"/>
    <mergeCell ref="D76:E76"/>
    <mergeCell ref="A11:E11"/>
  </mergeCells>
  <dataValidations xWindow="1663" yWindow="775" count="4">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80 A86 A75 A22 A82" xr:uid="{00000000-0002-0000-0200-000000000000}">
      <formula1>$B$5</formula1>
      <formula2>$B$6</formula2>
    </dataValidation>
    <dataValidation allowBlank="1" showInputMessage="1" showErrorMessage="1" prompt="Insert additional rows as needed:_x000a_- 'right click' on a row number (left of screen)_x000a_- select 'Insert' (this will insert a row above it)" sqref="A79 A21 A12"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3:A17 A23:A74 A82:A85" xr:uid="{67A21C94-90C0-4AFE-B6AC-F64AD77E4F2B}">
      <formula1>$B$5</formula1>
      <formula2>$B$6</formula2>
    </dataValidation>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70:A72 A25:A28 A31:A34 A43:A46 A37:A40 A48:A49 A65:A66 A52:A55 A62:A64 A57 A59:A60" xr:uid="{9A7E9F63-43B8-46EF-8656-0D5E1A7A706A}">
      <formula1>$B$4</formula1>
      <formula2>$B$5</formula2>
    </dataValidation>
  </dataValidations>
  <pageMargins left="0.70866141732283472" right="0.70866141732283472" top="0.74803149606299213" bottom="0.74803149606299213" header="0.31496062992125984" footer="0.31496062992125984"/>
  <pageSetup paperSize="8" scale="85"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663" yWindow="77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B7:E7</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B8:E8</xm:sqref>
        </x14:dataValidation>
        <x14:dataValidation type="decimal" operator="greaterThan" allowBlank="1" showInputMessage="1" showErrorMessage="1" error="This cell must contain a dollar figure" xr:uid="{00000000-0002-0000-0200-000004000000}">
          <x14:formula1>
            <xm:f>'Summary and sign-off'!$A$47</xm:f>
          </x14:formula1>
          <xm:sqref>B13:B17 B80 B22:B75 B82:B86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73"/>
  <sheetViews>
    <sheetView zoomScaleNormal="100" workbookViewId="0">
      <selection sqref="A1:E1"/>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9.42578125" customWidth="1"/>
    <col min="7" max="10" width="9.140625" hidden="1" customWidth="1"/>
    <col min="11" max="13" width="0" hidden="1" customWidth="1"/>
  </cols>
  <sheetData>
    <row r="1" spans="1:6" ht="26.25" customHeight="1" x14ac:dyDescent="0.2">
      <c r="A1" s="116" t="s">
        <v>60</v>
      </c>
      <c r="B1" s="116"/>
      <c r="C1" s="116"/>
      <c r="D1" s="116"/>
      <c r="E1" s="116"/>
    </row>
    <row r="2" spans="1:6" ht="21" customHeight="1" x14ac:dyDescent="0.2">
      <c r="A2" s="3" t="s">
        <v>1</v>
      </c>
      <c r="B2" s="119" t="str">
        <f>'Summary and sign-off'!B2:F2</f>
        <v>New Zealand Infrastructure Commission / Te Waihanga</v>
      </c>
      <c r="C2" s="119"/>
      <c r="D2" s="119"/>
      <c r="E2" s="119"/>
    </row>
    <row r="3" spans="1:6" ht="21" customHeight="1" x14ac:dyDescent="0.2">
      <c r="A3" s="3" t="s">
        <v>61</v>
      </c>
      <c r="B3" s="119" t="str">
        <f>'Summary and sign-off'!B3:F3</f>
        <v>Ross Copland</v>
      </c>
      <c r="C3" s="119"/>
      <c r="D3" s="119"/>
      <c r="E3" s="119"/>
    </row>
    <row r="4" spans="1:6" ht="21" customHeight="1" x14ac:dyDescent="0.2">
      <c r="A4" s="3" t="s">
        <v>62</v>
      </c>
      <c r="B4" s="119">
        <f>'Summary and sign-off'!B4:F4</f>
        <v>44378</v>
      </c>
      <c r="C4" s="119"/>
      <c r="D4" s="119"/>
      <c r="E4" s="119"/>
    </row>
    <row r="5" spans="1:6" ht="21" customHeight="1" x14ac:dyDescent="0.2">
      <c r="A5" s="3" t="s">
        <v>63</v>
      </c>
      <c r="B5" s="119">
        <f>'Summary and sign-off'!B5:F5</f>
        <v>44742</v>
      </c>
      <c r="C5" s="119"/>
      <c r="D5" s="119"/>
      <c r="E5" s="119"/>
    </row>
    <row r="6" spans="1:6" ht="21" customHeight="1" x14ac:dyDescent="0.2">
      <c r="A6" s="3" t="s">
        <v>64</v>
      </c>
      <c r="B6" s="114" t="s">
        <v>30</v>
      </c>
      <c r="C6" s="114"/>
      <c r="D6" s="114"/>
      <c r="E6" s="114"/>
    </row>
    <row r="7" spans="1:6" ht="21" customHeight="1" x14ac:dyDescent="0.2">
      <c r="A7" s="3" t="s">
        <v>7</v>
      </c>
      <c r="B7" s="114" t="s">
        <v>32</v>
      </c>
      <c r="C7" s="114"/>
      <c r="D7" s="114"/>
      <c r="E7" s="114"/>
    </row>
    <row r="8" spans="1:6" ht="35.25" customHeight="1" x14ac:dyDescent="0.25">
      <c r="A8" s="129" t="s">
        <v>91</v>
      </c>
      <c r="B8" s="129"/>
      <c r="C8" s="130"/>
      <c r="D8" s="130"/>
      <c r="E8" s="130"/>
      <c r="F8" s="27"/>
    </row>
    <row r="9" spans="1:6" ht="35.25" customHeight="1" x14ac:dyDescent="0.25">
      <c r="A9" s="127" t="s">
        <v>92</v>
      </c>
      <c r="B9" s="128"/>
      <c r="C9" s="128"/>
      <c r="D9" s="128"/>
      <c r="E9" s="128"/>
      <c r="F9" s="27"/>
    </row>
    <row r="10" spans="1:6" ht="27" customHeight="1" x14ac:dyDescent="0.2">
      <c r="A10" s="24" t="s">
        <v>93</v>
      </c>
      <c r="B10" s="24" t="s">
        <v>14</v>
      </c>
      <c r="C10" s="24" t="s">
        <v>94</v>
      </c>
      <c r="D10" s="24" t="s">
        <v>95</v>
      </c>
      <c r="E10" s="24" t="s">
        <v>72</v>
      </c>
      <c r="F10" s="20"/>
    </row>
    <row r="11" spans="1:6" s="2" customFormat="1" hidden="1" x14ac:dyDescent="0.2">
      <c r="A11" s="82"/>
      <c r="B11" s="79"/>
      <c r="C11" s="83"/>
      <c r="D11" s="83"/>
      <c r="E11" s="84"/>
    </row>
    <row r="12" spans="1:6" s="2" customFormat="1" x14ac:dyDescent="0.2">
      <c r="A12" s="96"/>
      <c r="B12" s="97"/>
      <c r="C12" s="101"/>
      <c r="D12" s="101"/>
      <c r="E12" s="102"/>
    </row>
    <row r="13" spans="1:6" s="2" customFormat="1" x14ac:dyDescent="0.2">
      <c r="A13" s="96">
        <v>44425</v>
      </c>
      <c r="B13" s="97">
        <v>16.18</v>
      </c>
      <c r="C13" s="101" t="s">
        <v>166</v>
      </c>
      <c r="D13" s="101" t="s">
        <v>167</v>
      </c>
      <c r="E13" s="102" t="s">
        <v>98</v>
      </c>
    </row>
    <row r="14" spans="1:6" s="2" customFormat="1" x14ac:dyDescent="0.2">
      <c r="A14" s="96">
        <v>44658</v>
      </c>
      <c r="B14" s="97">
        <v>10.09</v>
      </c>
      <c r="C14" s="101" t="s">
        <v>96</v>
      </c>
      <c r="D14" s="101" t="s">
        <v>97</v>
      </c>
      <c r="E14" s="102" t="s">
        <v>98</v>
      </c>
    </row>
    <row r="15" spans="1:6" s="2" customFormat="1" x14ac:dyDescent="0.2">
      <c r="A15" s="96">
        <v>44659</v>
      </c>
      <c r="B15" s="97">
        <v>3.91</v>
      </c>
      <c r="C15" s="101" t="s">
        <v>99</v>
      </c>
      <c r="D15" s="101" t="s">
        <v>100</v>
      </c>
      <c r="E15" s="102" t="s">
        <v>79</v>
      </c>
    </row>
    <row r="16" spans="1:6" s="2" customFormat="1" x14ac:dyDescent="0.2">
      <c r="A16" s="96">
        <v>44720</v>
      </c>
      <c r="B16" s="97">
        <v>11.75</v>
      </c>
      <c r="C16" s="101" t="s">
        <v>131</v>
      </c>
      <c r="D16" s="101" t="s">
        <v>143</v>
      </c>
      <c r="E16" s="102" t="s">
        <v>98</v>
      </c>
    </row>
    <row r="17" spans="1:6" s="2" customFormat="1" x14ac:dyDescent="0.2">
      <c r="A17" s="96">
        <v>44721</v>
      </c>
      <c r="B17" s="97">
        <v>84</v>
      </c>
      <c r="C17" s="101" t="s">
        <v>132</v>
      </c>
      <c r="D17" s="101" t="s">
        <v>144</v>
      </c>
      <c r="E17" s="102" t="s">
        <v>98</v>
      </c>
    </row>
    <row r="18" spans="1:6" s="2" customFormat="1" x14ac:dyDescent="0.2">
      <c r="A18" s="100"/>
      <c r="B18" s="97"/>
      <c r="C18" s="101"/>
      <c r="D18" s="101"/>
      <c r="E18" s="102"/>
    </row>
    <row r="19" spans="1:6" s="2" customFormat="1" x14ac:dyDescent="0.2">
      <c r="A19" s="100"/>
      <c r="B19" s="97"/>
      <c r="C19" s="101"/>
      <c r="D19" s="101"/>
      <c r="E19" s="102"/>
    </row>
    <row r="20" spans="1:6" s="2" customFormat="1" ht="11.25" hidden="1" customHeight="1" x14ac:dyDescent="0.2">
      <c r="A20" s="82"/>
      <c r="B20" s="79"/>
      <c r="C20" s="83"/>
      <c r="D20" s="83"/>
      <c r="E20" s="84"/>
    </row>
    <row r="21" spans="1:6" ht="34.5" customHeight="1" x14ac:dyDescent="0.2">
      <c r="A21" s="39" t="s">
        <v>101</v>
      </c>
      <c r="B21" s="48">
        <f>SUM(B11:B20)</f>
        <v>125.93</v>
      </c>
      <c r="C21" s="54" t="str">
        <f>IF(SUBTOTAL(3,B11:B20)=SUBTOTAL(103,B11:B20),'Summary and sign-off'!$A$48,'Summary and sign-off'!$A$49)</f>
        <v>Check - there are no hidden rows with data</v>
      </c>
      <c r="D21" s="120" t="str">
        <f>IF('Summary and sign-off'!F58='Summary and sign-off'!F54,'Summary and sign-off'!A51,'Summary and sign-off'!A50)</f>
        <v>Check - each entry provides sufficient information</v>
      </c>
      <c r="E21" s="120"/>
      <c r="F21" s="2"/>
    </row>
    <row r="22" spans="1:6" x14ac:dyDescent="0.2">
      <c r="A22" s="18"/>
      <c r="B22" s="17"/>
      <c r="C22" s="17"/>
      <c r="D22" s="17"/>
      <c r="E22" s="17"/>
    </row>
    <row r="23" spans="1:6" x14ac:dyDescent="0.2">
      <c r="A23" s="18"/>
      <c r="B23" s="19"/>
      <c r="C23" s="17"/>
      <c r="D23" s="17"/>
      <c r="E23" s="17"/>
    </row>
    <row r="24" spans="1:6" ht="12.75" customHeight="1" x14ac:dyDescent="0.2">
      <c r="A24" s="20"/>
      <c r="B24" s="20"/>
      <c r="C24" s="20"/>
      <c r="D24" s="20"/>
      <c r="E24" s="20"/>
    </row>
    <row r="25" spans="1:6" x14ac:dyDescent="0.2">
      <c r="A25" s="20"/>
      <c r="B25" s="20"/>
      <c r="C25" s="28"/>
      <c r="D25" s="28"/>
      <c r="E25" s="28"/>
    </row>
    <row r="26" spans="1:6" x14ac:dyDescent="0.2">
      <c r="A26" s="20"/>
      <c r="B26" s="19"/>
      <c r="C26" s="17"/>
      <c r="D26" s="17"/>
      <c r="E26" s="17"/>
      <c r="F26" s="17"/>
    </row>
    <row r="27" spans="1:6" x14ac:dyDescent="0.2">
      <c r="A27" s="20"/>
      <c r="B27" s="20"/>
      <c r="C27" s="28"/>
      <c r="D27" s="28"/>
      <c r="E27" s="28"/>
    </row>
    <row r="28" spans="1:6" ht="12.75" customHeight="1" x14ac:dyDescent="0.2">
      <c r="A28" s="20"/>
      <c r="B28" s="20"/>
      <c r="C28" s="22"/>
      <c r="D28" s="22"/>
      <c r="E28" s="22"/>
    </row>
    <row r="29" spans="1:6" x14ac:dyDescent="0.2">
      <c r="A29" s="17"/>
      <c r="B29" s="17"/>
      <c r="C29" s="17"/>
      <c r="D29" s="17"/>
      <c r="E29" s="17"/>
    </row>
    <row r="30" spans="1:6" x14ac:dyDescent="0.2"/>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4" x14ac:dyDescent="0.2"/>
    <row r="57" x14ac:dyDescent="0.2"/>
    <row r="58" x14ac:dyDescent="0.2"/>
    <row r="59" x14ac:dyDescent="0.2"/>
    <row r="60" x14ac:dyDescent="0.2"/>
    <row r="61" x14ac:dyDescent="0.2"/>
    <row r="62" x14ac:dyDescent="0.2"/>
    <row r="65" x14ac:dyDescent="0.2"/>
    <row r="69" x14ac:dyDescent="0.2"/>
    <row r="72" x14ac:dyDescent="0.2"/>
    <row r="73" x14ac:dyDescent="0.2"/>
  </sheetData>
  <sheetProtection sheet="1" formatCells="0" insertRows="0" deleteRows="0"/>
  <mergeCells count="10">
    <mergeCell ref="D21:E21"/>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3 A20"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16:A19"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B16:B20 B11:B14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113"/>
  <sheetViews>
    <sheetView zoomScaleNormal="100" workbookViewId="0">
      <selection sqref="A1:E1"/>
    </sheetView>
  </sheetViews>
  <sheetFormatPr defaultColWidth="0" defaultRowHeight="12.75" zeroHeight="1" x14ac:dyDescent="0.2"/>
  <cols>
    <col min="1" max="1" width="35.5703125" customWidth="1"/>
    <col min="2" max="2" width="14.425781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16" t="s">
        <v>60</v>
      </c>
      <c r="B1" s="116"/>
      <c r="C1" s="116"/>
      <c r="D1" s="116"/>
      <c r="E1" s="116"/>
    </row>
    <row r="2" spans="1:6" ht="21" customHeight="1" x14ac:dyDescent="0.2">
      <c r="A2" s="3" t="s">
        <v>1</v>
      </c>
      <c r="B2" s="119" t="str">
        <f>'Summary and sign-off'!B2:F2</f>
        <v>New Zealand Infrastructure Commission / Te Waihanga</v>
      </c>
      <c r="C2" s="119"/>
      <c r="D2" s="119"/>
      <c r="E2" s="119"/>
    </row>
    <row r="3" spans="1:6" ht="21" customHeight="1" x14ac:dyDescent="0.2">
      <c r="A3" s="3" t="s">
        <v>61</v>
      </c>
      <c r="B3" s="119" t="str">
        <f>'Summary and sign-off'!B3:F3</f>
        <v>Ross Copland</v>
      </c>
      <c r="C3" s="119"/>
      <c r="D3" s="119"/>
      <c r="E3" s="119"/>
    </row>
    <row r="4" spans="1:6" ht="21" customHeight="1" x14ac:dyDescent="0.2">
      <c r="A4" s="3" t="s">
        <v>62</v>
      </c>
      <c r="B4" s="119">
        <f>'Summary and sign-off'!B4:F4</f>
        <v>44378</v>
      </c>
      <c r="C4" s="119"/>
      <c r="D4" s="119"/>
      <c r="E4" s="119"/>
    </row>
    <row r="5" spans="1:6" ht="21" customHeight="1" x14ac:dyDescent="0.2">
      <c r="A5" s="3" t="s">
        <v>63</v>
      </c>
      <c r="B5" s="119">
        <f>'Summary and sign-off'!B5:F5</f>
        <v>44742</v>
      </c>
      <c r="C5" s="119"/>
      <c r="D5" s="119"/>
      <c r="E5" s="119"/>
    </row>
    <row r="6" spans="1:6" ht="21" customHeight="1" x14ac:dyDescent="0.2">
      <c r="A6" s="3" t="s">
        <v>64</v>
      </c>
      <c r="B6" s="114" t="s">
        <v>30</v>
      </c>
      <c r="C6" s="114"/>
      <c r="D6" s="114"/>
      <c r="E6" s="114"/>
      <c r="F6" s="23"/>
    </row>
    <row r="7" spans="1:6" ht="21" customHeight="1" x14ac:dyDescent="0.2">
      <c r="A7" s="3" t="s">
        <v>7</v>
      </c>
      <c r="B7" s="114" t="s">
        <v>32</v>
      </c>
      <c r="C7" s="114"/>
      <c r="D7" s="114"/>
      <c r="E7" s="114"/>
      <c r="F7" s="23"/>
    </row>
    <row r="8" spans="1:6" ht="35.25" customHeight="1" x14ac:dyDescent="0.2">
      <c r="A8" s="123" t="s">
        <v>102</v>
      </c>
      <c r="B8" s="123"/>
      <c r="C8" s="130"/>
      <c r="D8" s="130"/>
      <c r="E8" s="130"/>
    </row>
    <row r="9" spans="1:6" ht="35.25" customHeight="1" x14ac:dyDescent="0.2">
      <c r="A9" s="131" t="s">
        <v>103</v>
      </c>
      <c r="B9" s="132"/>
      <c r="C9" s="132"/>
      <c r="D9" s="132"/>
      <c r="E9" s="132"/>
    </row>
    <row r="10" spans="1:6" ht="27" customHeight="1" x14ac:dyDescent="0.2">
      <c r="A10" s="24" t="s">
        <v>68</v>
      </c>
      <c r="B10" s="24" t="s">
        <v>14</v>
      </c>
      <c r="C10" s="24" t="s">
        <v>104</v>
      </c>
      <c r="D10" s="24" t="s">
        <v>105</v>
      </c>
      <c r="E10" s="24" t="s">
        <v>72</v>
      </c>
      <c r="F10" s="20"/>
    </row>
    <row r="11" spans="1:6" s="2" customFormat="1" hidden="1" x14ac:dyDescent="0.2">
      <c r="A11" s="82"/>
      <c r="B11" s="79"/>
      <c r="C11" s="83"/>
      <c r="D11" s="83"/>
      <c r="E11" s="84"/>
    </row>
    <row r="12" spans="1:6" s="2" customFormat="1" x14ac:dyDescent="0.2">
      <c r="A12" s="107"/>
      <c r="B12" s="97"/>
      <c r="C12" s="96"/>
      <c r="D12" s="96"/>
      <c r="E12" s="111"/>
    </row>
    <row r="13" spans="1:6" s="2" customFormat="1" x14ac:dyDescent="0.2">
      <c r="A13" s="107">
        <v>44393</v>
      </c>
      <c r="B13" s="97">
        <v>526.07000000000005</v>
      </c>
      <c r="C13" s="96" t="s">
        <v>168</v>
      </c>
      <c r="D13" s="96" t="s">
        <v>169</v>
      </c>
      <c r="E13" s="96"/>
    </row>
    <row r="14" spans="1:6" s="2" customFormat="1" x14ac:dyDescent="0.2">
      <c r="A14" s="107">
        <v>44424</v>
      </c>
      <c r="B14" s="97">
        <v>269.57</v>
      </c>
      <c r="C14" s="96" t="s">
        <v>170</v>
      </c>
      <c r="D14" s="96" t="s">
        <v>171</v>
      </c>
      <c r="E14" s="96"/>
    </row>
    <row r="15" spans="1:6" s="2" customFormat="1" x14ac:dyDescent="0.2">
      <c r="A15" s="107">
        <v>44398</v>
      </c>
      <c r="B15" s="97">
        <v>69.56</v>
      </c>
      <c r="C15" s="96" t="s">
        <v>172</v>
      </c>
      <c r="D15" s="96" t="s">
        <v>173</v>
      </c>
      <c r="E15" s="96"/>
    </row>
    <row r="16" spans="1:6" s="2" customFormat="1" x14ac:dyDescent="0.2">
      <c r="A16" s="107">
        <v>44405</v>
      </c>
      <c r="B16" s="97">
        <v>5238.26</v>
      </c>
      <c r="C16" s="96" t="s">
        <v>174</v>
      </c>
      <c r="D16" s="96" t="s">
        <v>175</v>
      </c>
      <c r="E16" s="96"/>
    </row>
    <row r="17" spans="1:5" s="2" customFormat="1" x14ac:dyDescent="0.2">
      <c r="A17" s="107">
        <v>44431</v>
      </c>
      <c r="B17" s="97">
        <v>69.56</v>
      </c>
      <c r="C17" s="96" t="s">
        <v>172</v>
      </c>
      <c r="D17" s="96" t="s">
        <v>173</v>
      </c>
      <c r="E17" s="96"/>
    </row>
    <row r="18" spans="1:5" s="2" customFormat="1" x14ac:dyDescent="0.2">
      <c r="A18" s="107">
        <v>44436</v>
      </c>
      <c r="B18" s="97">
        <v>1197.19</v>
      </c>
      <c r="C18" s="96" t="s">
        <v>176</v>
      </c>
      <c r="D18" s="96" t="s">
        <v>175</v>
      </c>
      <c r="E18" s="111"/>
    </row>
    <row r="19" spans="1:5" s="2" customFormat="1" x14ac:dyDescent="0.2">
      <c r="A19" s="107">
        <v>44460</v>
      </c>
      <c r="B19" s="97">
        <v>69.56</v>
      </c>
      <c r="C19" s="96" t="s">
        <v>172</v>
      </c>
      <c r="D19" s="96" t="s">
        <v>173</v>
      </c>
      <c r="E19" s="111"/>
    </row>
    <row r="20" spans="1:5" s="2" customFormat="1" x14ac:dyDescent="0.2">
      <c r="A20" s="107">
        <v>44467</v>
      </c>
      <c r="B20" s="97">
        <v>911.96</v>
      </c>
      <c r="C20" s="96" t="s">
        <v>176</v>
      </c>
      <c r="D20" s="96" t="s">
        <v>175</v>
      </c>
      <c r="E20" s="111"/>
    </row>
    <row r="21" spans="1:5" s="2" customFormat="1" x14ac:dyDescent="0.2">
      <c r="A21" s="107">
        <v>44511</v>
      </c>
      <c r="B21" s="97">
        <v>10.01</v>
      </c>
      <c r="C21" s="96" t="s">
        <v>207</v>
      </c>
      <c r="D21" s="96" t="s">
        <v>208</v>
      </c>
      <c r="E21" s="111" t="s">
        <v>209</v>
      </c>
    </row>
    <row r="22" spans="1:5" s="2" customFormat="1" x14ac:dyDescent="0.2">
      <c r="A22" s="107">
        <v>44551</v>
      </c>
      <c r="B22" s="97">
        <v>9.66</v>
      </c>
      <c r="C22" s="96" t="s">
        <v>210</v>
      </c>
      <c r="D22" s="96" t="s">
        <v>208</v>
      </c>
      <c r="E22" s="111" t="s">
        <v>209</v>
      </c>
    </row>
    <row r="23" spans="1:5" s="2" customFormat="1" x14ac:dyDescent="0.2">
      <c r="A23" s="107">
        <v>44515</v>
      </c>
      <c r="B23" s="97">
        <v>25</v>
      </c>
      <c r="C23" s="96" t="s">
        <v>211</v>
      </c>
      <c r="D23" s="96" t="s">
        <v>212</v>
      </c>
      <c r="E23" s="111" t="s">
        <v>213</v>
      </c>
    </row>
    <row r="24" spans="1:5" s="2" customFormat="1" ht="25.5" x14ac:dyDescent="0.2">
      <c r="A24" s="107">
        <v>44521</v>
      </c>
      <c r="B24" s="97">
        <v>31.71</v>
      </c>
      <c r="C24" s="101" t="s">
        <v>214</v>
      </c>
      <c r="D24" s="101" t="s">
        <v>215</v>
      </c>
      <c r="E24" s="102" t="s">
        <v>216</v>
      </c>
    </row>
    <row r="25" spans="1:5" s="2" customFormat="1" ht="25.5" x14ac:dyDescent="0.2">
      <c r="A25" s="107">
        <v>44529</v>
      </c>
      <c r="B25" s="97">
        <v>18.25</v>
      </c>
      <c r="C25" s="101" t="s">
        <v>217</v>
      </c>
      <c r="D25" s="101" t="s">
        <v>212</v>
      </c>
      <c r="E25" s="102" t="s">
        <v>218</v>
      </c>
    </row>
    <row r="26" spans="1:5" s="2" customFormat="1" x14ac:dyDescent="0.2">
      <c r="A26" s="107">
        <v>44522</v>
      </c>
      <c r="B26" s="97">
        <v>10.01</v>
      </c>
      <c r="C26" s="96" t="s">
        <v>219</v>
      </c>
      <c r="D26" s="96" t="s">
        <v>208</v>
      </c>
      <c r="E26" s="96" t="s">
        <v>220</v>
      </c>
    </row>
    <row r="27" spans="1:5" s="2" customFormat="1" x14ac:dyDescent="0.2">
      <c r="A27" s="107">
        <v>44497</v>
      </c>
      <c r="B27" s="97">
        <v>39.76</v>
      </c>
      <c r="C27" s="96" t="s">
        <v>221</v>
      </c>
      <c r="D27" s="96" t="s">
        <v>222</v>
      </c>
      <c r="E27" s="96" t="s">
        <v>223</v>
      </c>
    </row>
    <row r="28" spans="1:5" s="2" customFormat="1" x14ac:dyDescent="0.2">
      <c r="A28" s="107">
        <v>44497</v>
      </c>
      <c r="B28" s="97">
        <v>38</v>
      </c>
      <c r="C28" s="96" t="s">
        <v>221</v>
      </c>
      <c r="D28" s="96" t="s">
        <v>222</v>
      </c>
      <c r="E28" s="96" t="s">
        <v>223</v>
      </c>
    </row>
    <row r="29" spans="1:5" s="2" customFormat="1" x14ac:dyDescent="0.2">
      <c r="A29" s="107">
        <v>44528</v>
      </c>
      <c r="B29" s="97">
        <v>40</v>
      </c>
      <c r="C29" s="96" t="s">
        <v>224</v>
      </c>
      <c r="D29" s="96" t="s">
        <v>222</v>
      </c>
      <c r="E29" s="96" t="s">
        <v>223</v>
      </c>
    </row>
    <row r="30" spans="1:5" s="2" customFormat="1" x14ac:dyDescent="0.2">
      <c r="A30" s="107">
        <v>44528</v>
      </c>
      <c r="B30" s="97">
        <v>38</v>
      </c>
      <c r="C30" s="96" t="s">
        <v>224</v>
      </c>
      <c r="D30" s="96" t="s">
        <v>222</v>
      </c>
      <c r="E30" s="96" t="s">
        <v>223</v>
      </c>
    </row>
    <row r="31" spans="1:5" s="2" customFormat="1" x14ac:dyDescent="0.2">
      <c r="A31" s="107">
        <v>44558</v>
      </c>
      <c r="B31" s="97">
        <v>39.39</v>
      </c>
      <c r="C31" s="96" t="s">
        <v>225</v>
      </c>
      <c r="D31" s="96" t="s">
        <v>222</v>
      </c>
      <c r="E31" s="111" t="s">
        <v>223</v>
      </c>
    </row>
    <row r="32" spans="1:5" s="2" customFormat="1" x14ac:dyDescent="0.2">
      <c r="A32" s="107">
        <v>44558</v>
      </c>
      <c r="B32" s="97">
        <v>38</v>
      </c>
      <c r="C32" s="96" t="s">
        <v>225</v>
      </c>
      <c r="D32" s="96" t="s">
        <v>222</v>
      </c>
      <c r="E32" s="111" t="s">
        <v>223</v>
      </c>
    </row>
    <row r="33" spans="1:5" s="2" customFormat="1" x14ac:dyDescent="0.2">
      <c r="A33" s="107" t="s">
        <v>252</v>
      </c>
      <c r="B33" s="97">
        <v>47.75</v>
      </c>
      <c r="C33" s="96" t="s">
        <v>253</v>
      </c>
      <c r="D33" s="96" t="s">
        <v>254</v>
      </c>
      <c r="E33" s="111" t="s">
        <v>98</v>
      </c>
    </row>
    <row r="34" spans="1:5" s="2" customFormat="1" x14ac:dyDescent="0.2">
      <c r="A34" s="107" t="s">
        <v>252</v>
      </c>
      <c r="B34" s="97">
        <v>38</v>
      </c>
      <c r="C34" s="96" t="s">
        <v>255</v>
      </c>
      <c r="D34" s="96" t="s">
        <v>256</v>
      </c>
      <c r="E34" s="111" t="s">
        <v>98</v>
      </c>
    </row>
    <row r="35" spans="1:5" s="2" customFormat="1" x14ac:dyDescent="0.2">
      <c r="A35" s="107" t="s">
        <v>257</v>
      </c>
      <c r="B35" s="97">
        <v>38.78</v>
      </c>
      <c r="C35" s="96" t="s">
        <v>253</v>
      </c>
      <c r="D35" s="96" t="s">
        <v>254</v>
      </c>
      <c r="E35" s="111" t="s">
        <v>98</v>
      </c>
    </row>
    <row r="36" spans="1:5" s="2" customFormat="1" x14ac:dyDescent="0.2">
      <c r="A36" s="107" t="s">
        <v>257</v>
      </c>
      <c r="B36" s="97">
        <v>38</v>
      </c>
      <c r="C36" s="96" t="s">
        <v>255</v>
      </c>
      <c r="D36" s="96" t="s">
        <v>258</v>
      </c>
      <c r="E36" s="111" t="s">
        <v>98</v>
      </c>
    </row>
    <row r="37" spans="1:5" s="2" customFormat="1" x14ac:dyDescent="0.2">
      <c r="A37" s="107" t="s">
        <v>259</v>
      </c>
      <c r="B37" s="97">
        <v>38.51</v>
      </c>
      <c r="C37" s="101" t="s">
        <v>253</v>
      </c>
      <c r="D37" s="101" t="s">
        <v>260</v>
      </c>
      <c r="E37" s="102" t="s">
        <v>98</v>
      </c>
    </row>
    <row r="38" spans="1:5" s="2" customFormat="1" x14ac:dyDescent="0.2">
      <c r="A38" s="107" t="s">
        <v>259</v>
      </c>
      <c r="B38" s="97">
        <v>38</v>
      </c>
      <c r="C38" s="101" t="s">
        <v>255</v>
      </c>
      <c r="D38" s="101" t="s">
        <v>258</v>
      </c>
      <c r="E38" s="102" t="s">
        <v>98</v>
      </c>
    </row>
    <row r="39" spans="1:5" s="2" customFormat="1" x14ac:dyDescent="0.2">
      <c r="A39" s="107" t="s">
        <v>106</v>
      </c>
      <c r="B39" s="97">
        <v>46.26</v>
      </c>
      <c r="C39" s="96" t="s">
        <v>107</v>
      </c>
      <c r="D39" s="96" t="s">
        <v>108</v>
      </c>
      <c r="E39" s="111" t="s">
        <v>98</v>
      </c>
    </row>
    <row r="40" spans="1:5" s="2" customFormat="1" x14ac:dyDescent="0.2">
      <c r="A40" s="107" t="s">
        <v>106</v>
      </c>
      <c r="B40" s="97">
        <v>38</v>
      </c>
      <c r="C40" s="96" t="s">
        <v>124</v>
      </c>
      <c r="D40" s="96" t="s">
        <v>109</v>
      </c>
      <c r="E40" s="96" t="s">
        <v>98</v>
      </c>
    </row>
    <row r="41" spans="1:5" s="2" customFormat="1" x14ac:dyDescent="0.2">
      <c r="A41" s="107" t="s">
        <v>110</v>
      </c>
      <c r="B41" s="97">
        <v>43.28</v>
      </c>
      <c r="C41" s="96" t="s">
        <v>111</v>
      </c>
      <c r="D41" s="96" t="s">
        <v>108</v>
      </c>
      <c r="E41" s="96" t="s">
        <v>98</v>
      </c>
    </row>
    <row r="42" spans="1:5" s="2" customFormat="1" x14ac:dyDescent="0.2">
      <c r="A42" s="107" t="s">
        <v>110</v>
      </c>
      <c r="B42" s="97">
        <v>38</v>
      </c>
      <c r="C42" s="96" t="s">
        <v>125</v>
      </c>
      <c r="D42" s="96" t="s">
        <v>109</v>
      </c>
      <c r="E42" s="96" t="s">
        <v>98</v>
      </c>
    </row>
    <row r="43" spans="1:5" s="2" customFormat="1" x14ac:dyDescent="0.2">
      <c r="A43" s="107" t="s">
        <v>126</v>
      </c>
      <c r="B43" s="97">
        <v>55.92</v>
      </c>
      <c r="C43" s="96" t="s">
        <v>111</v>
      </c>
      <c r="D43" s="96" t="s">
        <v>108</v>
      </c>
      <c r="E43" s="96" t="s">
        <v>98</v>
      </c>
    </row>
    <row r="44" spans="1:5" s="2" customFormat="1" x14ac:dyDescent="0.2">
      <c r="A44" s="107" t="s">
        <v>126</v>
      </c>
      <c r="B44" s="97">
        <v>38</v>
      </c>
      <c r="C44" s="96" t="s">
        <v>125</v>
      </c>
      <c r="D44" s="96" t="s">
        <v>109</v>
      </c>
      <c r="E44" s="96" t="s">
        <v>98</v>
      </c>
    </row>
    <row r="45" spans="1:5" s="2" customFormat="1" x14ac:dyDescent="0.2">
      <c r="A45" s="107" t="s">
        <v>133</v>
      </c>
      <c r="B45" s="97">
        <v>239.97</v>
      </c>
      <c r="C45" s="96" t="s">
        <v>134</v>
      </c>
      <c r="D45" s="96" t="s">
        <v>145</v>
      </c>
      <c r="E45" s="111" t="s">
        <v>135</v>
      </c>
    </row>
    <row r="46" spans="1:5" s="2" customFormat="1" x14ac:dyDescent="0.2">
      <c r="A46" s="100"/>
      <c r="B46" s="97"/>
      <c r="C46" s="101"/>
      <c r="D46" s="101"/>
      <c r="E46" s="102"/>
    </row>
    <row r="47" spans="1:5" s="2" customFormat="1" x14ac:dyDescent="0.2">
      <c r="A47" s="100"/>
      <c r="B47" s="97"/>
      <c r="C47" s="101"/>
      <c r="D47" s="101"/>
      <c r="E47" s="102"/>
    </row>
    <row r="48" spans="1:5" s="2" customFormat="1" hidden="1" x14ac:dyDescent="0.2">
      <c r="A48" s="82"/>
      <c r="B48" s="79"/>
      <c r="C48" s="83"/>
      <c r="D48" s="83"/>
      <c r="E48" s="84"/>
    </row>
    <row r="49" spans="1:6" ht="34.5" customHeight="1" x14ac:dyDescent="0.2">
      <c r="A49" s="39" t="s">
        <v>112</v>
      </c>
      <c r="B49" s="48">
        <f>SUM(B11:B48)</f>
        <v>9427.9900000000016</v>
      </c>
      <c r="C49" s="54" t="str">
        <f>IF(SUBTOTAL(3,B11:B48)=SUBTOTAL(103,B11:B48),'Summary and sign-off'!$A$48,'Summary and sign-off'!$A$49)</f>
        <v>Check - there are no hidden rows with data</v>
      </c>
      <c r="D49" s="120" t="str">
        <f>IF('Summary and sign-off'!F59='Summary and sign-off'!F54,'Summary and sign-off'!A51,'Summary and sign-off'!A50)</f>
        <v>Check - each entry provides sufficient information</v>
      </c>
      <c r="E49" s="120"/>
    </row>
    <row r="50" spans="1:6" ht="14.1" customHeight="1" x14ac:dyDescent="0.2">
      <c r="B50" s="17"/>
      <c r="C50" s="17"/>
      <c r="D50" s="17"/>
      <c r="E50" s="17"/>
    </row>
    <row r="51" spans="1:6" x14ac:dyDescent="0.2">
      <c r="A51" s="18"/>
      <c r="B51" s="17"/>
      <c r="C51" s="17"/>
      <c r="D51" s="17"/>
      <c r="E51" s="17"/>
    </row>
    <row r="52" spans="1:6" ht="12.6" customHeight="1" x14ac:dyDescent="0.2">
      <c r="A52" s="20"/>
      <c r="B52" s="17"/>
      <c r="C52" s="17"/>
      <c r="D52" s="17"/>
      <c r="E52" s="17"/>
    </row>
    <row r="53" spans="1:6" x14ac:dyDescent="0.2">
      <c r="A53" s="20"/>
      <c r="B53" s="19"/>
      <c r="C53" s="17"/>
      <c r="D53" s="17"/>
      <c r="E53" s="17"/>
      <c r="F53" s="17"/>
    </row>
    <row r="54" spans="1:6" x14ac:dyDescent="0.2">
      <c r="A54" s="20"/>
      <c r="C54" s="17"/>
      <c r="D54" s="17"/>
      <c r="E54" s="17"/>
      <c r="F54" s="17"/>
    </row>
    <row r="55" spans="1:6" ht="12.75" customHeight="1" x14ac:dyDescent="0.2">
      <c r="A55" s="20"/>
      <c r="B55" s="25"/>
      <c r="C55" s="22"/>
      <c r="D55" s="22"/>
      <c r="E55" s="22"/>
      <c r="F55" s="22"/>
    </row>
    <row r="56" spans="1:6" x14ac:dyDescent="0.2">
      <c r="B56" s="26"/>
      <c r="C56" s="17"/>
      <c r="D56" s="17"/>
      <c r="E56" s="17"/>
    </row>
    <row r="57" spans="1:6" hidden="1" x14ac:dyDescent="0.2">
      <c r="A57" s="17"/>
      <c r="B57" s="17"/>
      <c r="C57" s="17"/>
      <c r="D57" s="17"/>
    </row>
    <row r="58" spans="1:6" ht="12.75" hidden="1" customHeight="1" x14ac:dyDescent="0.2"/>
    <row r="59" spans="1:6" hidden="1" x14ac:dyDescent="0.2">
      <c r="A59" s="17"/>
      <c r="B59" s="17"/>
      <c r="C59" s="17"/>
      <c r="D59" s="17"/>
      <c r="E59" s="17"/>
    </row>
    <row r="60" spans="1:6" hidden="1" x14ac:dyDescent="0.2">
      <c r="A60" s="17"/>
      <c r="B60" s="17"/>
      <c r="C60" s="17"/>
      <c r="D60" s="17"/>
      <c r="E60" s="17"/>
    </row>
    <row r="61" spans="1:6" hidden="1" x14ac:dyDescent="0.2">
      <c r="A61" s="17"/>
      <c r="B61" s="17"/>
      <c r="C61" s="17"/>
      <c r="D61" s="17"/>
      <c r="E61" s="17"/>
    </row>
    <row r="62" spans="1:6" hidden="1" x14ac:dyDescent="0.2">
      <c r="A62" s="17"/>
      <c r="B62" s="17"/>
      <c r="C62" s="17"/>
      <c r="D62" s="17"/>
      <c r="E62" s="17"/>
    </row>
    <row r="63" spans="1:6" hidden="1" x14ac:dyDescent="0.2">
      <c r="A63" s="17"/>
      <c r="B63" s="17"/>
      <c r="C63" s="17"/>
      <c r="D63" s="17"/>
      <c r="E63" s="17"/>
    </row>
    <row r="64" spans="1:6"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sheetData>
  <sheetProtection sheet="1" formatCells="0" insertRows="0" deleteRows="0"/>
  <mergeCells count="10">
    <mergeCell ref="D49:E49"/>
    <mergeCell ref="B6:E6"/>
    <mergeCell ref="B5:E5"/>
    <mergeCell ref="B7:E7"/>
    <mergeCell ref="A1:E1"/>
    <mergeCell ref="B2:E2"/>
    <mergeCell ref="B3:E3"/>
    <mergeCell ref="B4:E4"/>
    <mergeCell ref="A9:E9"/>
    <mergeCell ref="A8:E8"/>
  </mergeCells>
  <phoneticPr fontId="31" type="noConversion"/>
  <dataValidations xWindow="1456" yWindow="615"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48 A40:A45 A11:A38"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46:A47"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8"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xWindow="1456" yWindow="615"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B11:B38 B40:B48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84"/>
  <sheetViews>
    <sheetView zoomScaleNormal="100" workbookViewId="0">
      <selection sqref="A1:F1"/>
    </sheetView>
  </sheetViews>
  <sheetFormatPr defaultColWidth="0" defaultRowHeight="12.75" zeroHeight="1" x14ac:dyDescent="0.2"/>
  <cols>
    <col min="1" max="1" width="35.5703125" customWidth="1"/>
    <col min="2" max="2" width="46.85546875" customWidth="1"/>
    <col min="3" max="3" width="22.140625" customWidth="1"/>
    <col min="4" max="4" width="25.42578125" customWidth="1"/>
    <col min="5" max="6" width="35.5703125" customWidth="1"/>
    <col min="7" max="7" width="38" customWidth="1"/>
    <col min="8" max="10" width="9.140625" hidden="1" customWidth="1"/>
    <col min="11" max="15" width="0" hidden="1" customWidth="1"/>
  </cols>
  <sheetData>
    <row r="1" spans="1:6" ht="26.25" customHeight="1" x14ac:dyDescent="0.2">
      <c r="A1" s="116" t="s">
        <v>113</v>
      </c>
      <c r="B1" s="116"/>
      <c r="C1" s="116"/>
      <c r="D1" s="116"/>
      <c r="E1" s="116"/>
      <c r="F1" s="116"/>
    </row>
    <row r="2" spans="1:6" ht="21" customHeight="1" x14ac:dyDescent="0.2">
      <c r="A2" s="3" t="s">
        <v>1</v>
      </c>
      <c r="B2" s="119" t="str">
        <f>'Summary and sign-off'!B2:F2</f>
        <v>New Zealand Infrastructure Commission / Te Waihanga</v>
      </c>
      <c r="C2" s="119"/>
      <c r="D2" s="119"/>
      <c r="E2" s="119"/>
      <c r="F2" s="119"/>
    </row>
    <row r="3" spans="1:6" ht="21" customHeight="1" x14ac:dyDescent="0.2">
      <c r="A3" s="3" t="s">
        <v>61</v>
      </c>
      <c r="B3" s="119" t="str">
        <f>'Summary and sign-off'!B3:F3</f>
        <v>Ross Copland</v>
      </c>
      <c r="C3" s="119"/>
      <c r="D3" s="119"/>
      <c r="E3" s="119"/>
      <c r="F3" s="119"/>
    </row>
    <row r="4" spans="1:6" ht="21" customHeight="1" x14ac:dyDescent="0.2">
      <c r="A4" s="3" t="s">
        <v>62</v>
      </c>
      <c r="B4" s="119">
        <f>'Summary and sign-off'!B4:F4</f>
        <v>44378</v>
      </c>
      <c r="C4" s="119"/>
      <c r="D4" s="119"/>
      <c r="E4" s="119"/>
      <c r="F4" s="119"/>
    </row>
    <row r="5" spans="1:6" ht="21" customHeight="1" x14ac:dyDescent="0.2">
      <c r="A5" s="3" t="s">
        <v>63</v>
      </c>
      <c r="B5" s="119">
        <f>'Summary and sign-off'!B5:F5</f>
        <v>44742</v>
      </c>
      <c r="C5" s="119"/>
      <c r="D5" s="119"/>
      <c r="E5" s="119"/>
      <c r="F5" s="119"/>
    </row>
    <row r="6" spans="1:6" ht="21" customHeight="1" x14ac:dyDescent="0.2">
      <c r="A6" s="3" t="s">
        <v>114</v>
      </c>
      <c r="B6" s="114" t="s">
        <v>30</v>
      </c>
      <c r="C6" s="114"/>
      <c r="D6" s="114"/>
      <c r="E6" s="114"/>
      <c r="F6" s="114"/>
    </row>
    <row r="7" spans="1:6" ht="21" customHeight="1" x14ac:dyDescent="0.2">
      <c r="A7" s="3" t="s">
        <v>7</v>
      </c>
      <c r="B7" s="114" t="s">
        <v>32</v>
      </c>
      <c r="C7" s="114"/>
      <c r="D7" s="114"/>
      <c r="E7" s="114"/>
      <c r="F7" s="114"/>
    </row>
    <row r="8" spans="1:6" ht="36" customHeight="1" x14ac:dyDescent="0.2">
      <c r="A8" s="123" t="s">
        <v>115</v>
      </c>
      <c r="B8" s="123"/>
      <c r="C8" s="123"/>
      <c r="D8" s="123"/>
      <c r="E8" s="123"/>
      <c r="F8" s="123"/>
    </row>
    <row r="9" spans="1:6" ht="36" customHeight="1" x14ac:dyDescent="0.2">
      <c r="A9" s="131" t="s">
        <v>116</v>
      </c>
      <c r="B9" s="132"/>
      <c r="C9" s="132"/>
      <c r="D9" s="132"/>
      <c r="E9" s="132"/>
      <c r="F9" s="132"/>
    </row>
    <row r="10" spans="1:6" ht="39" customHeight="1" x14ac:dyDescent="0.2">
      <c r="A10" s="24" t="s">
        <v>68</v>
      </c>
      <c r="B10" s="91" t="s">
        <v>117</v>
      </c>
      <c r="C10" s="91" t="s">
        <v>118</v>
      </c>
      <c r="D10" s="91" t="s">
        <v>119</v>
      </c>
      <c r="E10" s="91" t="s">
        <v>120</v>
      </c>
      <c r="F10" s="91" t="s">
        <v>121</v>
      </c>
    </row>
    <row r="11" spans="1:6" s="2" customFormat="1" hidden="1" x14ac:dyDescent="0.2">
      <c r="A11" s="78"/>
      <c r="B11" s="83"/>
      <c r="C11" s="85"/>
      <c r="D11" s="83"/>
      <c r="E11" s="86"/>
      <c r="F11" s="84"/>
    </row>
    <row r="12" spans="1:6" s="2" customFormat="1" x14ac:dyDescent="0.2">
      <c r="A12" s="96"/>
      <c r="B12" s="103"/>
      <c r="C12" s="104"/>
      <c r="D12" s="103"/>
      <c r="E12" s="105"/>
      <c r="F12" s="106"/>
    </row>
    <row r="13" spans="1:6" s="2" customFormat="1" x14ac:dyDescent="0.2">
      <c r="A13" s="96">
        <v>44733</v>
      </c>
      <c r="B13" s="103" t="s">
        <v>128</v>
      </c>
      <c r="C13" s="104" t="s">
        <v>46</v>
      </c>
      <c r="D13" s="103" t="s">
        <v>127</v>
      </c>
      <c r="E13" s="105" t="s">
        <v>41</v>
      </c>
      <c r="F13" s="106"/>
    </row>
    <row r="14" spans="1:6" s="2" customFormat="1" x14ac:dyDescent="0.2">
      <c r="A14" s="96"/>
      <c r="B14" s="103"/>
      <c r="C14" s="104"/>
      <c r="D14" s="103"/>
      <c r="E14" s="105"/>
      <c r="F14" s="106"/>
    </row>
    <row r="15" spans="1:6" s="2" customFormat="1" x14ac:dyDescent="0.2">
      <c r="A15" s="96"/>
      <c r="B15" s="103"/>
      <c r="C15" s="104"/>
      <c r="D15" s="103"/>
      <c r="E15" s="105"/>
      <c r="F15" s="106"/>
    </row>
    <row r="16" spans="1:6" s="2" customFormat="1" hidden="1" x14ac:dyDescent="0.2">
      <c r="A16" s="78"/>
      <c r="B16" s="83"/>
      <c r="C16" s="85"/>
      <c r="D16" s="83"/>
      <c r="E16" s="86"/>
      <c r="F16" s="84"/>
    </row>
    <row r="17" spans="1:7" ht="34.5" customHeight="1" x14ac:dyDescent="0.2">
      <c r="A17" s="92" t="s">
        <v>122</v>
      </c>
      <c r="B17" s="93" t="s">
        <v>123</v>
      </c>
      <c r="C17" s="94">
        <f>C18+C19</f>
        <v>1</v>
      </c>
      <c r="D17" s="95" t="str">
        <f>IF(SUBTOTAL(3,C11:C16)=SUBTOTAL(103,C11:C16),'Summary and sign-off'!$A$48,'Summary and sign-off'!$A$49)</f>
        <v>Check - there are no hidden rows with data</v>
      </c>
      <c r="E17" s="120" t="str">
        <f>IF('Summary and sign-off'!F60='Summary and sign-off'!F54,'Summary and sign-off'!A52,'Summary and sign-off'!A50)</f>
        <v>Check - each entry provides sufficient information</v>
      </c>
      <c r="F17" s="120"/>
      <c r="G17" s="2"/>
    </row>
    <row r="18" spans="1:7" ht="25.5" customHeight="1" x14ac:dyDescent="0.25">
      <c r="A18" s="40"/>
      <c r="B18" s="41" t="s">
        <v>46</v>
      </c>
      <c r="C18" s="42">
        <f>COUNTIF(C11:C16,'Summary and sign-off'!A45)</f>
        <v>1</v>
      </c>
      <c r="D18" s="14"/>
      <c r="E18" s="15"/>
      <c r="F18" s="16"/>
    </row>
    <row r="19" spans="1:7" ht="25.5" customHeight="1" x14ac:dyDescent="0.25">
      <c r="A19" s="40"/>
      <c r="B19" s="41" t="s">
        <v>47</v>
      </c>
      <c r="C19" s="42">
        <f>COUNTIF(C11:C16,'Summary and sign-off'!A46)</f>
        <v>0</v>
      </c>
      <c r="D19" s="14"/>
      <c r="E19" s="15"/>
      <c r="F19" s="16"/>
    </row>
    <row r="20" spans="1:7" x14ac:dyDescent="0.2">
      <c r="A20" s="17"/>
      <c r="B20" s="18"/>
      <c r="C20" s="17"/>
      <c r="D20" s="19"/>
      <c r="E20" s="19"/>
      <c r="F20" s="17"/>
    </row>
    <row r="21" spans="1:7" x14ac:dyDescent="0.2">
      <c r="A21" s="18"/>
      <c r="B21" s="18"/>
      <c r="C21" s="18"/>
      <c r="D21" s="18"/>
      <c r="E21" s="18"/>
      <c r="F21" s="18"/>
    </row>
    <row r="22" spans="1:7" ht="12.6" customHeight="1" x14ac:dyDescent="0.2">
      <c r="A22" s="20"/>
      <c r="B22" s="17"/>
      <c r="C22" s="17"/>
      <c r="D22" s="17"/>
      <c r="E22" s="17"/>
    </row>
    <row r="23" spans="1:7" x14ac:dyDescent="0.2">
      <c r="A23" s="20"/>
      <c r="B23" s="19"/>
      <c r="C23" s="17"/>
      <c r="D23" s="17"/>
      <c r="E23" s="17"/>
      <c r="F23" s="17"/>
    </row>
    <row r="24" spans="1:7" x14ac:dyDescent="0.2">
      <c r="A24" s="20"/>
      <c r="B24" s="21"/>
      <c r="C24" s="21"/>
      <c r="D24" s="21"/>
      <c r="E24" s="21"/>
      <c r="F24" s="21"/>
    </row>
    <row r="25" spans="1:7" ht="12.75" customHeight="1" x14ac:dyDescent="0.2">
      <c r="A25" s="20"/>
      <c r="B25" s="17"/>
      <c r="C25" s="17"/>
      <c r="D25" s="17"/>
      <c r="E25" s="17"/>
      <c r="F25" s="17"/>
    </row>
    <row r="26" spans="1:7" ht="12.95" customHeight="1" x14ac:dyDescent="0.2">
      <c r="A26" s="20"/>
      <c r="B26" s="17"/>
      <c r="C26" s="17"/>
      <c r="D26" s="17"/>
      <c r="E26" s="17"/>
      <c r="F26" s="17"/>
    </row>
    <row r="27" spans="1:7" x14ac:dyDescent="0.2">
      <c r="A27" s="20"/>
      <c r="C27" s="17"/>
      <c r="D27" s="17"/>
      <c r="E27" s="17"/>
      <c r="F27" s="17"/>
    </row>
    <row r="28" spans="1:7" ht="12.75" customHeight="1" x14ac:dyDescent="0.2">
      <c r="A28" s="20"/>
      <c r="B28" s="20"/>
      <c r="C28" s="22"/>
      <c r="D28" s="22"/>
      <c r="E28" s="22"/>
      <c r="F28" s="22"/>
    </row>
    <row r="29" spans="1:7" ht="12.75" customHeight="1" x14ac:dyDescent="0.2">
      <c r="A29" s="20"/>
      <c r="B29" s="20"/>
      <c r="C29" s="22"/>
      <c r="D29" s="22"/>
      <c r="E29" s="22"/>
      <c r="F29" s="22"/>
    </row>
    <row r="30" spans="1:7" ht="12.75" hidden="1" customHeight="1" x14ac:dyDescent="0.2">
      <c r="A30" s="20"/>
      <c r="B30" s="20"/>
      <c r="C30" s="22"/>
      <c r="D30" s="22"/>
      <c r="E30" s="22"/>
      <c r="F30" s="22"/>
    </row>
    <row r="31" spans="1:7" x14ac:dyDescent="0.2"/>
    <row r="32" spans="1:7" x14ac:dyDescent="0.2"/>
    <row r="33" spans="1:6" hidden="1" x14ac:dyDescent="0.2">
      <c r="A33" s="18"/>
      <c r="B33" s="18"/>
      <c r="C33" s="18"/>
      <c r="D33" s="18"/>
      <c r="E33" s="18"/>
      <c r="F33" s="18"/>
    </row>
    <row r="34" spans="1:6" hidden="1" x14ac:dyDescent="0.2">
      <c r="A34" s="18"/>
      <c r="B34" s="18"/>
      <c r="C34" s="18"/>
      <c r="D34" s="18"/>
      <c r="E34" s="18"/>
      <c r="F34" s="18"/>
    </row>
    <row r="35" spans="1:6" hidden="1" x14ac:dyDescent="0.2">
      <c r="A35" s="18"/>
      <c r="B35" s="18"/>
      <c r="C35" s="18"/>
      <c r="D35" s="18"/>
      <c r="E35" s="18"/>
      <c r="F35" s="18"/>
    </row>
    <row r="36" spans="1:6" hidden="1" x14ac:dyDescent="0.2">
      <c r="A36" s="18"/>
      <c r="B36" s="18"/>
      <c r="C36" s="18"/>
      <c r="D36" s="18"/>
      <c r="E36" s="18"/>
      <c r="F36" s="18"/>
    </row>
    <row r="37" spans="1:6" hidden="1" x14ac:dyDescent="0.2">
      <c r="A37" s="18"/>
      <c r="B37" s="18"/>
      <c r="C37" s="18"/>
      <c r="D37" s="18"/>
      <c r="E37" s="18"/>
      <c r="F37" s="18"/>
    </row>
    <row r="38" spans="1:6" x14ac:dyDescent="0.2"/>
    <row r="39" spans="1:6" x14ac:dyDescent="0.2"/>
    <row r="40" spans="1:6" x14ac:dyDescent="0.2"/>
    <row r="41" spans="1:6" x14ac:dyDescent="0.2"/>
    <row r="42" spans="1:6" x14ac:dyDescent="0.2"/>
    <row r="43" spans="1:6" x14ac:dyDescent="0.2"/>
    <row r="44" spans="1:6" x14ac:dyDescent="0.2"/>
    <row r="45" spans="1:6" x14ac:dyDescent="0.2"/>
    <row r="46" spans="1:6" x14ac:dyDescent="0.2"/>
    <row r="47" spans="1:6" x14ac:dyDescent="0.2"/>
    <row r="48" spans="1:6" x14ac:dyDescent="0.2"/>
    <row r="49" x14ac:dyDescent="0.2"/>
    <row r="50" x14ac:dyDescent="0.2"/>
    <row r="51" x14ac:dyDescent="0.2"/>
    <row r="52" x14ac:dyDescent="0.2"/>
    <row r="53" x14ac:dyDescent="0.2"/>
    <row r="56" x14ac:dyDescent="0.2"/>
    <row r="57" x14ac:dyDescent="0.2"/>
    <row r="58" x14ac:dyDescent="0.2"/>
    <row r="59" x14ac:dyDescent="0.2"/>
    <row r="60" x14ac:dyDescent="0.2"/>
    <row r="61" x14ac:dyDescent="0.2"/>
    <row r="62" x14ac:dyDescent="0.2"/>
    <row r="64" x14ac:dyDescent="0.2"/>
    <row r="74" x14ac:dyDescent="0.2"/>
    <row r="75" x14ac:dyDescent="0.2"/>
    <row r="80" x14ac:dyDescent="0.2"/>
    <row r="83" x14ac:dyDescent="0.2"/>
    <row r="84" x14ac:dyDescent="0.2"/>
  </sheetData>
  <sheetProtection sheet="1" formatCells="0" insertRows="0" deleteRows="0"/>
  <dataConsolidate/>
  <mergeCells count="10">
    <mergeCell ref="E17:F17"/>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6 A11:A13"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4 A15"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C11:C16</xm:sqref>
        </x14:dataValidation>
        <x14:dataValidation type="list" errorStyle="information" operator="greaterThan" allowBlank="1" showInputMessage="1" prompt="Provide specific $ value if possible" xr:uid="{00000000-0002-0000-0500-000003000000}">
          <x14:formula1>
            <xm:f>'Summary and sign-off'!$A$39:$A$44</xm:f>
          </x14:formula1>
          <xm:sqref>E11:E16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Folder" ma:contentTypeID="0x012000F27E8C3615889043AEE95586DEADD1ED" ma:contentTypeVersion="0" ma:contentTypeDescription="Create a new folder." ma:contentTypeScope="" ma:versionID="22dd162ad4bf149f05f0d93aa0d7efef">
  <xsd:schema xmlns:xsd="http://www.w3.org/2001/XMLSchema" xmlns:xs="http://www.w3.org/2001/XMLSchema" xmlns:p="http://schemas.microsoft.com/office/2006/metadata/properties" xmlns:ns1="http://schemas.microsoft.com/sharepoint/v3" targetNamespace="http://schemas.microsoft.com/office/2006/metadata/properties" ma:root="true" ma:fieldsID="51014dae61cc99f9ffdb2503fba242f8" ns1:_="">
    <xsd:import namespace="http://schemas.microsoft.com/sharepoint/v3"/>
    <xsd:element name="properties">
      <xsd:complexType>
        <xsd:sequence>
          <xsd:element name="documentManagement">
            <xsd:complexType>
              <xsd:all>
                <xsd:element ref="ns1:ItemChildCount" minOccurs="0"/>
                <xsd:element ref="ns1:FolderChild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temChildCount" ma:index="3" nillable="true" ma:displayName="Item Child Count" ma:hidden="true" ma:list="Docs" ma:internalName="ItemChildCount" ma:readOnly="true" ma:showField="ItemChildCount">
      <xsd:simpleType>
        <xsd:restriction base="dms:Lookup"/>
      </xsd:simpleType>
    </xsd:element>
    <xsd:element name="FolderChildCount" ma:index="4" nillable="true" ma:displayName="Folder Child Count" ma:hidden="true" ma:list="Docs" ma:internalName="FolderChildCount" ma:readOnly="true" ma:showField="FolderChildCount">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F579D7F4-D0D7-4BCB-BBEA-E7C37A64913E}">
  <ds:schemaRefs>
    <ds:schemaRef ds:uri="http://www.w3.org/XML/1998/namespace"/>
    <ds:schemaRef ds:uri="http://schemas.microsoft.com/sharepoint/v3"/>
    <ds:schemaRef ds:uri="http://schemas.microsoft.com/office/2006/documentManagement/types"/>
    <ds:schemaRef ds:uri="http://purl.org/dc/dcmitype/"/>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80845013-833B-4C3C-BC2E-F81A7DF26163}"/>
</file>

<file path=customXml/itemProps3.xml><?xml version="1.0" encoding="utf-8"?>
<ds:datastoreItem xmlns:ds="http://schemas.openxmlformats.org/officeDocument/2006/customXml" ds:itemID="{7FFFDD11-A3A1-4CAE-A0E2-81F2C45FCA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and sign-off</vt:lpstr>
      <vt:lpstr>Travel</vt:lpstr>
      <vt:lpstr>Hospitality</vt:lpstr>
      <vt:lpstr>All other expenses</vt:lpstr>
      <vt:lpstr>Gifts and benefits</vt:lpstr>
      <vt:lpstr>'All other expenses'!Print_Area</vt:lpstr>
      <vt:lpstr>'Gifts and benefits'!Print_Area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John Summers</cp:lastModifiedBy>
  <cp:revision/>
  <dcterms:created xsi:type="dcterms:W3CDTF">2010-10-17T20:59:02Z</dcterms:created>
  <dcterms:modified xsi:type="dcterms:W3CDTF">2022-07-28T20:57:53Z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0x012000F27E8C3615889043AEE95586DEADD1ED</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87;#Rony Bose;#22;#Ross Copland;#86;#SharingLinks.7a7259d6-0155-4e3c-9d15-7cf2b3a42f62.Flexible.31a345bc-e2dc-47e0-ae4f-264724e156e6;#24;#Sarah McNaught</vt:lpwstr>
  </property>
  <property fmtid="{D5CDD505-2E9C-101B-9397-08002B2CF9AE}" pid="11" name="Financial Year">
    <vt:lpwstr/>
  </property>
  <property fmtid="{D5CDD505-2E9C-101B-9397-08002B2CF9AE}" pid="12" name="Order">
    <vt:r8>800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Document Type">
    <vt:lpwstr/>
  </property>
  <property fmtid="{D5CDD505-2E9C-101B-9397-08002B2CF9AE}" pid="18" name="TriggerFlowInfo">
    <vt:lpwstr/>
  </property>
  <property fmtid="{D5CDD505-2E9C-101B-9397-08002B2CF9AE}" pid="19" name="_ExtendedDescription">
    <vt:lpwstr/>
  </property>
  <property fmtid="{D5CDD505-2E9C-101B-9397-08002B2CF9AE}" pid="20" name="pdd2002b5445457d92b9e684c33175b2">
    <vt:lpwstr/>
  </property>
  <property fmtid="{D5CDD505-2E9C-101B-9397-08002B2CF9AE}" pid="21" name="TaxCatchAll">
    <vt:lpwstr/>
  </property>
  <property fmtid="{D5CDD505-2E9C-101B-9397-08002B2CF9AE}" pid="22" name="Division">
    <vt:lpwstr/>
  </property>
  <property fmtid="{D5CDD505-2E9C-101B-9397-08002B2CF9AE}" pid="23" name="aa7c49aa6eb1460cb612f650f90660ce">
    <vt:lpwstr/>
  </property>
</Properties>
</file>