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JillEarle\OneDrive - Te Waihanga\Desktop\"/>
    </mc:Choice>
  </mc:AlternateContent>
  <xr:revisionPtr revIDLastSave="0" documentId="8_{DF5CDA39-0FB3-4C31-8739-DF936401252C}" xr6:coauthVersionLast="45" xr6:coauthVersionMax="45" xr10:uidLastSave="{00000000-0000-0000-0000-000000000000}"/>
  <bookViews>
    <workbookView xWindow="57480" yWindow="-5190" windowWidth="29040" windowHeight="15840" activeTab="1"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expenses'!$A$1:$E$32</definedName>
    <definedName name="_xlnm.Print_Area" localSheetId="4">'Gifts and benefits'!$A$1:$F$37</definedName>
    <definedName name="_xlnm.Print_Area" localSheetId="2">Hospitality!$A$1:$E$23</definedName>
    <definedName name="_xlnm.Print_Area" localSheetId="0">'Summary and sign-off'!$A$1:$F$23</definedName>
    <definedName name="_xlnm.Print_Area" localSheetId="1">Travel!$A$1:$E$153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0" i="1" l="1"/>
  <c r="B63" i="1"/>
  <c r="B81" i="1"/>
  <c r="B66" i="1"/>
  <c r="B87" i="1"/>
  <c r="B12" i="1"/>
  <c r="D26" i="4"/>
  <c r="C26" i="3"/>
  <c r="C16" i="2"/>
  <c r="C130" i="1"/>
  <c r="C142" i="1"/>
  <c r="C56" i="1"/>
  <c r="B6" i="13"/>
  <c r="E60" i="13"/>
  <c r="C60" i="13"/>
  <c r="C28" i="4"/>
  <c r="F13" i="13" s="1"/>
  <c r="C27" i="4"/>
  <c r="C26" i="4" s="1"/>
  <c r="F11" i="13" s="1"/>
  <c r="B60" i="13"/>
  <c r="B59" i="13"/>
  <c r="D59" i="13"/>
  <c r="F59" i="13" s="1"/>
  <c r="D26" i="3" s="1"/>
  <c r="B58" i="13"/>
  <c r="D58" i="13"/>
  <c r="D57" i="13"/>
  <c r="B57" i="13"/>
  <c r="F57" i="13" s="1"/>
  <c r="D142" i="1" s="1"/>
  <c r="D56" i="13"/>
  <c r="B56" i="13"/>
  <c r="D55" i="13"/>
  <c r="B55" i="13"/>
  <c r="B2" i="4"/>
  <c r="B3" i="4"/>
  <c r="B2" i="3"/>
  <c r="B3" i="3"/>
  <c r="B2" i="2"/>
  <c r="B3" i="2"/>
  <c r="B2" i="1"/>
  <c r="B3" i="1"/>
  <c r="C13" i="13"/>
  <c r="C12" i="13"/>
  <c r="C11" i="13"/>
  <c r="C15" i="13" s="1"/>
  <c r="C16" i="13"/>
  <c r="B5" i="4"/>
  <c r="B4" i="4"/>
  <c r="B5" i="3"/>
  <c r="B4" i="3"/>
  <c r="B5" i="2"/>
  <c r="B4" i="2"/>
  <c r="B5" i="1"/>
  <c r="B4" i="1"/>
  <c r="B142" i="1"/>
  <c r="B17" i="13" s="1"/>
  <c r="B130" i="1"/>
  <c r="B56" i="1"/>
  <c r="B15" i="13" s="1"/>
  <c r="B26" i="3"/>
  <c r="B13" i="13" s="1"/>
  <c r="B16" i="2"/>
  <c r="B12" i="13"/>
  <c r="C17" i="13"/>
  <c r="F55" i="13" l="1"/>
  <c r="D56" i="1" s="1"/>
  <c r="F60" i="13"/>
  <c r="E26" i="4" s="1"/>
  <c r="F56" i="13"/>
  <c r="D130" i="1" s="1"/>
  <c r="F12" i="13"/>
  <c r="B144" i="1"/>
  <c r="B16" i="13"/>
  <c r="B11" i="13" s="1"/>
  <c r="F58" i="13"/>
  <c r="D1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5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3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<sst xmlns="http://schemas.openxmlformats.org/spreadsheetml/2006/main" count="657" uniqueCount="288">
  <si>
    <t>Hospitality</t>
  </si>
  <si>
    <t>Gifts and benefits</t>
  </si>
  <si>
    <t>Chief Executive Expense Disclosure</t>
  </si>
  <si>
    <t xml:space="preserve">Organisation Name </t>
  </si>
  <si>
    <t>Chief Executive</t>
  </si>
  <si>
    <t>Disclosure period start</t>
  </si>
  <si>
    <t>Disclosure period end</t>
  </si>
  <si>
    <t>GST on costs</t>
  </si>
  <si>
    <t>Figures exclude GST</t>
  </si>
  <si>
    <t>Agency totals check</t>
  </si>
  <si>
    <t>Data and totals on this worksheet checked and confirmed</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</si>
  <si>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</si>
  <si>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</si>
  <si>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</si>
  <si>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</si>
  <si>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</si>
  <si>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</si>
  <si>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</si>
  <si>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</si>
  <si>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29 Sept - 3 October 2019</t>
  </si>
  <si>
    <t>Flight</t>
  </si>
  <si>
    <t>Singapore</t>
  </si>
  <si>
    <t>Ola - Wellington CBD to Wellington Airport</t>
  </si>
  <si>
    <t>Taxi</t>
  </si>
  <si>
    <t>Wellington</t>
  </si>
  <si>
    <t>Pan Pacific hotel</t>
  </si>
  <si>
    <t>Accommodation</t>
  </si>
  <si>
    <t>Singaproe</t>
  </si>
  <si>
    <t>Infrastructure Forum Singapore - Medical</t>
  </si>
  <si>
    <t>Medical expenses</t>
  </si>
  <si>
    <t xml:space="preserve">Uber - Wellington airport to Wellington CBD </t>
  </si>
  <si>
    <t>14-16 October 2019</t>
  </si>
  <si>
    <t>Wellington/Sydney/Adelaide/Auckland/Wellington for i-Body CEO quarterly meeting</t>
  </si>
  <si>
    <t>Adelaide</t>
  </si>
  <si>
    <t>Uber - Wellington CBD to Wellington Airport</t>
  </si>
  <si>
    <t xml:space="preserve">Wellington </t>
  </si>
  <si>
    <t>Per diem for meals and expenses</t>
  </si>
  <si>
    <t>Per diem</t>
  </si>
  <si>
    <t>14-16  October 2019</t>
  </si>
  <si>
    <t>Adina hotel, Adelaide</t>
  </si>
  <si>
    <t>Uber - Adelaide Airport to city</t>
  </si>
  <si>
    <t xml:space="preserve">Uber to stakeholder meeting </t>
  </si>
  <si>
    <t>4-5 December 2019</t>
  </si>
  <si>
    <t>Brisbane</t>
  </si>
  <si>
    <t>Wellington Combined Taxis - Wellington CBD to Wellington Airport</t>
  </si>
  <si>
    <t>Uber - Brisbane Airport to Brisbane City</t>
  </si>
  <si>
    <t xml:space="preserve">Uber - Brisbane City to I-Body CEO quarterly meeting </t>
  </si>
  <si>
    <t>Uber - Brisbane city to accommodation</t>
  </si>
  <si>
    <t>18-23 February 2020</t>
  </si>
  <si>
    <t>Melbourne, Sydney, Brisbane</t>
  </si>
  <si>
    <t xml:space="preserve">Stamford Plaza Melbourne                                                </t>
  </si>
  <si>
    <t>Melbourne</t>
  </si>
  <si>
    <t xml:space="preserve">Radisson Blu Plaza Hotel Sydney </t>
  </si>
  <si>
    <t>Sydney</t>
  </si>
  <si>
    <t xml:space="preserve">                                                                                                                                                                                                                                                                                                                                                                                                                                                                                                                                                                                                                           </t>
  </si>
  <si>
    <t>Radisson Blu Plaza Hotel Sydney</t>
  </si>
  <si>
    <t>Meal</t>
  </si>
  <si>
    <t>Uber - Melbourne Aiport to Melbourne CBD</t>
  </si>
  <si>
    <t>Dinner - Laurinha, Melbourne</t>
  </si>
  <si>
    <t>Uber - Melbourne CBD to Melbourne Airport</t>
  </si>
  <si>
    <t xml:space="preserve">  </t>
  </si>
  <si>
    <t>Uber - Sydney Airport to Sydney CBD</t>
  </si>
  <si>
    <t>Uber - Sydney CBD to Sydney Airport</t>
  </si>
  <si>
    <t>Uber - Brisbane Aiport to Brisbane CBD</t>
  </si>
  <si>
    <t xml:space="preserve">Dinner at Calile Hotel, Brisbane </t>
  </si>
  <si>
    <t>Uber - Brisbane CBD within Brisbane CBD</t>
  </si>
  <si>
    <t>Ola - Brisbane CBD - Stakeholder meeting</t>
  </si>
  <si>
    <t>Uber - Wellington Airport to Wellington CBD (as above)</t>
  </si>
  <si>
    <t>Subtotal - international travel</t>
  </si>
  <si>
    <r>
      <t xml:space="preserve">Domestic Travel   </t>
    </r>
    <r>
      <rPr>
        <sz val="12"/>
        <color theme="0"/>
        <rFont val="Arial"/>
        <family val="2"/>
      </rPr>
      <t xml:space="preserve"> (within NZ, including travel to and from local airport)</t>
    </r>
  </si>
  <si>
    <t>Cost in NZ$</t>
  </si>
  <si>
    <r>
      <t xml:space="preserve">Purpose of travel
</t>
    </r>
    <r>
      <rPr>
        <sz val="10"/>
        <color theme="0"/>
        <rFont val="Arial"/>
        <family val="2"/>
      </rPr>
      <t>(e.g. visiting district office for two days...)***</t>
    </r>
  </si>
  <si>
    <t>10-11 October 2019</t>
  </si>
  <si>
    <t>Auckland</t>
  </si>
  <si>
    <t xml:space="preserve">Uber- Wellington City to Wellington Airport  </t>
  </si>
  <si>
    <t xml:space="preserve">Ola - Auckland Airport to Auckland City for panel discussion and presentation to trade delegation </t>
  </si>
  <si>
    <t xml:space="preserve">Ola - Auckland City to Auckland Airport </t>
  </si>
  <si>
    <t xml:space="preserve">Ola - Wellington Airport to Welington City </t>
  </si>
  <si>
    <t>13-18 November 2020</t>
  </si>
  <si>
    <t>Wellington/Auckland/Wellington for GM MPA recruitment interviews, and McConnell Dowell Board presentation (13-15 November) and Board meeting (18 November)</t>
  </si>
  <si>
    <t>Uber - Wellington City to Wellington Airport</t>
  </si>
  <si>
    <t xml:space="preserve">Uber - Auckland Airport to Auckland City for GM MPA recruitment interviews and McConnell Dowell Board presentation in Auckland </t>
  </si>
  <si>
    <t xml:space="preserve">Auckland </t>
  </si>
  <si>
    <t xml:space="preserve">Uber - Auckland City to McConnel Dowell offices for their Board presentation </t>
  </si>
  <si>
    <t>Uber - McConnel Dowell offices to Auckland City</t>
  </si>
  <si>
    <t xml:space="preserve">Taxi </t>
  </si>
  <si>
    <t>Uber - Auckland City to Auckland Airport</t>
  </si>
  <si>
    <t>13-15 November 2019</t>
  </si>
  <si>
    <t xml:space="preserve">Uber - Auckland City to Auckland Airport </t>
  </si>
  <si>
    <t>Uber - Auckland Airport to Auckland City for Te Waihanga Board Meeting on 18 November 2019</t>
  </si>
  <si>
    <t>Grand Windsor Hotel for Te Waihanga Board meeting on 18 November 2019</t>
  </si>
  <si>
    <t xml:space="preserve">Uber - Auckland City to Auckland Airport after Te Waihanga Board meeting in Auckland </t>
  </si>
  <si>
    <t>8-9 December 2020</t>
  </si>
  <si>
    <t>Uber - Auckland Airport to Auckland city for GM MPA and Strategy recruitment interviews</t>
  </si>
  <si>
    <t>Uber - Wellington Airport to Wellington CBD (after recruitment interviews in Auckland)</t>
  </si>
  <si>
    <t>12-13 December 2019</t>
  </si>
  <si>
    <t>Wellington/Auckland/Wellington for recruitment interviews in Auckland, and meetings with WPS, ATEED, Deputy Mayor, CIP (attended by the Te Waihanga Chair)</t>
  </si>
  <si>
    <t>SkyCity Grand Hotel</t>
  </si>
  <si>
    <t xml:space="preserve">Ola - Wellington CBD to Wellington Airport </t>
  </si>
  <si>
    <t>Ola - Auckland Airport to Auckland City</t>
  </si>
  <si>
    <t>Uber - Auckland CBD to AKL (recruitment interviews, stakeholder meetings)</t>
  </si>
  <si>
    <t>Ola - Wellington Airport to Wellington CBD</t>
  </si>
  <si>
    <t>Wellington/Auckland/Wellington for GM MPA and Strategy recruitment interviews and regional deals workshop (attended by stakeholder agencies including DIA, Auckland Council, INZ)</t>
  </si>
  <si>
    <t>Uber - Auckland City to Airport</t>
  </si>
  <si>
    <t>Uber - Wellington Airport to Wellington CBD</t>
  </si>
  <si>
    <t>3-4 February 2020</t>
  </si>
  <si>
    <t>Wellington/Auckland/Wellington to attend meeting with Mayor of Auckland and Board meeting in Auckland</t>
  </si>
  <si>
    <t>Pullman Hotel Auckland</t>
  </si>
  <si>
    <t>Uber - Auckland Airport to Auckland CBD</t>
  </si>
  <si>
    <t>Uber - Auckland CBD (Meeting with Mayor)</t>
  </si>
  <si>
    <t>Uber - Auckland CBD to Auckland Airport</t>
  </si>
  <si>
    <t>13-17 February 2020</t>
  </si>
  <si>
    <t xml:space="preserve">Wellington/Auckland/Wellington for various business meetings </t>
  </si>
  <si>
    <t xml:space="preserve">Citylife Auckland </t>
  </si>
  <si>
    <t xml:space="preserve">Breakfast - Citylife Auckland </t>
  </si>
  <si>
    <t xml:space="preserve">Auckland Grand Millenium </t>
  </si>
  <si>
    <t>Uber - Auckland CBD within Auckland CBD (Meeting with Hon. Craig Knowles)</t>
  </si>
  <si>
    <t>Uber - Auckland CBD to Waitangi Day Reception at Australian CG (Stakeholder function)</t>
  </si>
  <si>
    <t>Uber - Auckland CBD from Waitangi Day Reception at Australian CG (Stakeholder function)</t>
  </si>
  <si>
    <t>Uber - Auckland CBD within Auckland CBD (Business meeting)</t>
  </si>
  <si>
    <t>Uber - Auckland CBD to Mangere (Business meeting)</t>
  </si>
  <si>
    <t>Uber - Mangere to Auckland CBD (Business meeting)</t>
  </si>
  <si>
    <r>
      <t xml:space="preserve">Ola </t>
    </r>
    <r>
      <rPr>
        <sz val="10"/>
        <color theme="1"/>
        <rFont val="Arial"/>
        <family val="2"/>
      </rPr>
      <t xml:space="preserve"> - Auckland CBD to Auckland Airport</t>
    </r>
  </si>
  <si>
    <r>
      <t xml:space="preserve">Ola </t>
    </r>
    <r>
      <rPr>
        <sz val="10"/>
        <color theme="1"/>
        <rFont val="Arial"/>
        <family val="2"/>
      </rPr>
      <t xml:space="preserve"> - Wellington Airport to Wellington CBD</t>
    </r>
  </si>
  <si>
    <t>27-29 February 2020</t>
  </si>
  <si>
    <t>Wellington/Auckland/Wellington for Te Waihanga Audit and Risk Committee Meeting and Infracom Symposium in Auckland</t>
  </si>
  <si>
    <t>Uber - Between ARC meeting and Pullman Hotel, Auckland CBD</t>
  </si>
  <si>
    <t>Uber - Pullman Hotel to Beca Office - Symposium, Auckland CBD</t>
  </si>
  <si>
    <t>Uber - Pullman Hotel to Auckland Airport</t>
  </si>
  <si>
    <t>Wellington/Auckland/Wellington for Te Waihanga HR and other business meetings in Auckland</t>
  </si>
  <si>
    <t>Uber - Auckland CBD (Te Waihanga HR meeting)</t>
  </si>
  <si>
    <t>Uber - Auckland CBD (Te Waihanga Business meeting)</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</si>
  <si>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</si>
  <si>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</si>
  <si>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</si>
  <si>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</si>
  <si>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 xml:space="preserve">Uber - Te Waihanga office fitout meeting </t>
  </si>
  <si>
    <t>Uber - City to Australian High Commission (stakeholder meeting)</t>
  </si>
  <si>
    <t>Ola - Wellington CBD to Te Waihanga staff function at Mt Victoria Bowls Club</t>
  </si>
  <si>
    <t>Uber - Wellington CBD (Australian High Commission for stakeholder function)</t>
  </si>
  <si>
    <t>Subtotal - local travel</t>
  </si>
  <si>
    <t>Total travel expenses</t>
  </si>
  <si>
    <t>Insert additional rows as needed: right click on a row number (left of screen) and select Insert - this will insert a row above selected row.</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</si>
  <si>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</si>
  <si>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</si>
  <si>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</si>
  <si>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</si>
  <si>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</si>
  <si>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Meeting with Stakeholder - Pravda</t>
  </si>
  <si>
    <t>Lunch with INZ CEO</t>
  </si>
  <si>
    <t>Meeting with Stakeholder - Rosie Café</t>
  </si>
  <si>
    <t>Meeting with Stakeholder - Pravda Restaurant</t>
  </si>
  <si>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</si>
  <si>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</si>
  <si>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</si>
  <si>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</si>
  <si>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</si>
  <si>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Institute of Directors</t>
  </si>
  <si>
    <t>Professional development seminar</t>
  </si>
  <si>
    <t>10 December 2019 - 28 December 2019</t>
  </si>
  <si>
    <t>Company mobile</t>
  </si>
  <si>
    <t>Phone &amp; Data usage</t>
  </si>
  <si>
    <t>N/A</t>
  </si>
  <si>
    <t>29 December 2019 - 28 January 2020</t>
  </si>
  <si>
    <t>29 January 2020 - 28 February 2020</t>
  </si>
  <si>
    <t>29 February 2020 - 28 March 2020</t>
  </si>
  <si>
    <t xml:space="preserve">Central Medical Wellington </t>
  </si>
  <si>
    <t xml:space="preserve">Non-refundable booking fee related to travel cancelled due to COVID-19 (29 March) </t>
  </si>
  <si>
    <t>Travel booking fee</t>
  </si>
  <si>
    <t>NA</t>
  </si>
  <si>
    <t>29 March 2020 - 28 April 2020</t>
  </si>
  <si>
    <t>29 April 2020 - 28 May 2020</t>
  </si>
  <si>
    <t>29 May 2020 - 28 June 2020</t>
  </si>
  <si>
    <t>Phone &amp; data usage</t>
  </si>
  <si>
    <t>Institute of Managers and Leaders</t>
  </si>
  <si>
    <t>Annual membership fee</t>
  </si>
  <si>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</si>
  <si>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</si>
  <si>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</si>
  <si>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</si>
  <si>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</si>
  <si>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</si>
  <si>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</si>
  <si>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</si>
  <si>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</si>
  <si>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</si>
  <si>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Aurecon stakeholder function</t>
  </si>
  <si>
    <t>Accepted</t>
  </si>
  <si>
    <t>Aurecon</t>
  </si>
  <si>
    <t>Under $100</t>
  </si>
  <si>
    <t>Dinner following CE's participation in panel discussion hosted by Bell Gully</t>
  </si>
  <si>
    <t>Bell Gully</t>
  </si>
  <si>
    <t>$100 - $500</t>
  </si>
  <si>
    <t>i-bodies CEO dinner</t>
  </si>
  <si>
    <t>Infrastructure South Australia</t>
  </si>
  <si>
    <t>Business dinner</t>
  </si>
  <si>
    <t>Australian High Commissioner</t>
  </si>
  <si>
    <t>Estimate not possible</t>
  </si>
  <si>
    <t>This was catered in-house by the Australian High Commission</t>
  </si>
  <si>
    <t xml:space="preserve">Business lunch </t>
  </si>
  <si>
    <t>Westpac</t>
  </si>
  <si>
    <t>One other Te Waihanga staff</t>
  </si>
  <si>
    <t xml:space="preserve">Japanese Embassy dinner and discussion of infrastructure matters </t>
  </si>
  <si>
    <t xml:space="preserve">HE Ambassador Kobayashi, Japanese Ambassador to New Zealand </t>
  </si>
  <si>
    <t xml:space="preserve">Te Waihanga Board members. This was catered in-house by the Embassy. </t>
  </si>
  <si>
    <t xml:space="preserve">i-bodies CEO dinner </t>
  </si>
  <si>
    <t>Building Queensland</t>
  </si>
  <si>
    <t>Infrastructure briefing and dinner</t>
  </si>
  <si>
    <t>Auckland Council</t>
  </si>
  <si>
    <t xml:space="preserve">Chair, Te Waihanga </t>
  </si>
  <si>
    <t>Joint Australia Day/Waitangi Day function</t>
  </si>
  <si>
    <t>Austrade</t>
  </si>
  <si>
    <t xml:space="preserve">Breakfast meeting </t>
  </si>
  <si>
    <t>Infrastructure Victoria</t>
  </si>
  <si>
    <t>Infrastructure Australia board dinner</t>
  </si>
  <si>
    <t>Infrastructure Australia</t>
  </si>
  <si>
    <t>Australian High Commission stakeholder function</t>
  </si>
  <si>
    <t xml:space="preserve">Lunch meeting </t>
  </si>
  <si>
    <t>NZ Super Fund</t>
  </si>
  <si>
    <t>Total count of gift/benefit entries:</t>
  </si>
  <si>
    <t>Offered</t>
  </si>
  <si>
    <t>Declined</t>
  </si>
  <si>
    <t>Chief Executive Expenses, Gifts and Benefits Disclosure - summary &amp; sign-off*</t>
  </si>
  <si>
    <t>New Zealand Infrastructure Commission / Te Waihanga</t>
  </si>
  <si>
    <t>Chief Executive**</t>
  </si>
  <si>
    <t>Jon Grayson</t>
  </si>
  <si>
    <t>Disclosure period start***</t>
  </si>
  <si>
    <t>Disclosure period end***</t>
  </si>
  <si>
    <t>Chief Executive approval****</t>
  </si>
  <si>
    <t>This disclosure has been approved by the Chief Executive</t>
  </si>
  <si>
    <t>Other sign-off****</t>
  </si>
  <si>
    <t>This disclosure has been approved by the Audit and Risk Committee Chair</t>
  </si>
  <si>
    <t>This summary page updates automatically from the 'Travel', 'Hospitality', 'All other expenses', and 'Gifts and benefits' tabs.
Throughout this workbook, input cells are shaded light green.</t>
  </si>
  <si>
    <t>Summary of expenses</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</si>
  <si>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</si>
  <si>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</si>
  <si>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</si>
  <si>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</si>
  <si>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</si>
  <si>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</si>
  <si>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</si>
  <si>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</si>
  <si>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</si>
  <si>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</si>
  <si>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</si>
  <si>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Figures include GST (where applicable)</t>
  </si>
  <si>
    <t>Data and totals on this worksheet have NOT YET BEEN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</si>
  <si>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</si>
  <si>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</si>
  <si>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</si>
  <si>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</si>
  <si>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</si>
  <si>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</si>
  <si>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Type here who else has approved this disclosure</t>
  </si>
  <si>
    <t>Cultural item - not appropriate to value</t>
  </si>
  <si>
    <t>$500 - $1,000</t>
  </si>
  <si>
    <t>Over $1,000</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</si>
  <si>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</si>
  <si>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</si>
  <si>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</si>
  <si>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</si>
  <si>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</si>
  <si>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</si>
  <si>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</si>
  <si>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</si>
  <si>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</si>
  <si>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</si>
  <si>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</si>
  <si>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 xml:space="preserve">Hotel Debrett </t>
  </si>
  <si>
    <t>Grand Windsor Hotel</t>
  </si>
  <si>
    <t>Meals</t>
  </si>
  <si>
    <t xml:space="preserve">This was catered in-house by Austrade </t>
  </si>
  <si>
    <t>Wellington-Sydney-Brisbane-Singapore (return) for meetings with Singapore Ministry of Finance, attended Asia Infrastructure Forum and meetings with infrastructure stakeholders</t>
  </si>
  <si>
    <t xml:space="preserve">Meetings with Infrastructure Partnerships Australia, NZ High Commissioner to Aust, Infrastructure Victoria in Melbourne; i-Bodies and Infrastructure Australia functions in Sydney, including meetings with LEK Consulting, KPMG and John Daley from Grattin Institute; meetings with Deloitte and Deputy DG Qld Department of State Development, Infrastructure and Planning in Brisbane                                         </t>
  </si>
  <si>
    <t>Uber - Wellington Airport to Wellington CBD (Decreased amount across 2 fares due to technical issue with Uber app)</t>
  </si>
  <si>
    <t xml:space="preserve">Wellington/Auckland/Wellington for panel discussion hosted by Bell Gully and presentation to NZTE trade delegation </t>
  </si>
  <si>
    <t xml:space="preserve">Coffee with Expert Review Panel member </t>
  </si>
  <si>
    <t>Grab rideshare - Changi Airport to hotel</t>
  </si>
  <si>
    <t>Grab rideshare to meeting/seminar/forum</t>
  </si>
  <si>
    <t>Grab rideshare - Hotel to Changi Airport</t>
  </si>
  <si>
    <t>Booster shot relating to original vaccination taken in March 2019 for travel to the Asia region</t>
  </si>
  <si>
    <t>Meals and incidentals</t>
  </si>
  <si>
    <t>Hotel DeBrett</t>
  </si>
  <si>
    <t xml:space="preserve">Coffee with Te Waihanga Chair, Alan Bollard, and Phil O’Reilly re high growth councils  </t>
  </si>
  <si>
    <t>Uber - Wellington from Port Company CEO Group meeting</t>
  </si>
  <si>
    <t xml:space="preserve">Uber - Wellington to Port Company CEO Group meeting </t>
  </si>
  <si>
    <t>Auckland/Wellington for GM MPA and Strategy recruitment interviews (return leg from the i-Body CEO quarterly meeting in Brisbane)</t>
  </si>
  <si>
    <t>Wellington/Brisbane/Auckland for i-Body CEO quarterly meeting (see 8-9 December entry in the Domestic Travel section for return 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</si>
</sst>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2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7">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72">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5" fillId="3" borderId="0" xfId="0" applyFont="1" applyFill="1" applyBorder="1" applyAlignment="1" applyProtection="1">
      <alignment vertical="center" wrapText="1" readingOrder="1"/>
    </xf>
    <xf numFmtId="0" fontId="12"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5" fillId="3" borderId="0" xfId="0" applyNumberFormat="1" applyFont="1" applyFill="1" applyBorder="1" applyAlignment="1" applyProtection="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Border="1" applyAlignment="1" applyProtection="1">
      <alignment horizontal="center" vertical="center" readingOrder="1"/>
    </xf>
    <xf numFmtId="0" fontId="16" fillId="3" borderId="0" xfId="0" applyFont="1" applyFill="1" applyBorder="1" applyAlignment="1" applyProtection="1">
      <alignment vertical="center"/>
    </xf>
    <xf numFmtId="164" fontId="16"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1" fillId="10" borderId="4" xfId="0" applyNumberFormat="1"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readingOrder="1"/>
    </xf>
    <xf numFmtId="166" fontId="15" fillId="3" borderId="0" xfId="0" applyNumberFormat="1" applyFont="1" applyFill="1" applyBorder="1" applyAlignment="1" applyProtection="1">
      <alignment horizontal="left" vertical="center" wrapText="1"/>
    </xf>
    <xf numFmtId="1" fontId="15" fillId="3" borderId="0" xfId="0" applyNumberFormat="1" applyFont="1" applyFill="1" applyBorder="1" applyAlignment="1" applyProtection="1">
      <alignment horizontal="center" vertical="center" wrapText="1"/>
    </xf>
    <xf numFmtId="166" fontId="27" fillId="3" borderId="0" xfId="0" applyNumberFormat="1" applyFont="1" applyFill="1" applyBorder="1" applyAlignment="1" applyProtection="1">
      <alignment horizontal="center" vertical="center" wrapText="1"/>
    </xf>
    <xf numFmtId="167" fontId="11" fillId="11" borderId="3" xfId="0" applyNumberFormat="1" applyFont="1" applyFill="1" applyBorder="1" applyAlignment="1" applyProtection="1">
      <alignment vertical="center"/>
      <protection locked="0"/>
    </xf>
    <xf numFmtId="164" fontId="11" fillId="11" borderId="4" xfId="0" applyNumberFormat="1" applyFont="1" applyFill="1" applyBorder="1" applyAlignment="1" applyProtection="1">
      <alignment vertical="center" wrapText="1"/>
      <protection locked="0"/>
    </xf>
    <xf numFmtId="0" fontId="11" fillId="11" borderId="4" xfId="0" applyFont="1" applyFill="1" applyBorder="1" applyAlignment="1" applyProtection="1">
      <alignment vertical="center" wrapText="1"/>
      <protection locked="0"/>
    </xf>
    <xf numFmtId="0" fontId="11" fillId="11" borderId="5" xfId="0" applyFont="1" applyFill="1" applyBorder="1" applyAlignment="1" applyProtection="1">
      <alignment vertical="center" wrapText="1"/>
      <protection locked="0"/>
    </xf>
    <xf numFmtId="167" fontId="11"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1" fillId="11" borderId="4" xfId="0" applyNumberFormat="1" applyFont="1" applyFill="1" applyBorder="1" applyAlignment="1" applyProtection="1">
      <alignment horizontal="left" vertical="center" wrapText="1"/>
      <protection locked="0"/>
    </xf>
    <xf numFmtId="164" fontId="11"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167" fontId="11" fillId="11" borderId="3" xfId="0" applyNumberFormat="1" applyFont="1" applyFill="1" applyBorder="1" applyAlignment="1" applyProtection="1">
      <alignment horizontal="right" vertical="center"/>
      <protection locked="0"/>
    </xf>
    <xf numFmtId="0" fontId="0" fillId="11" borderId="3" xfId="0" applyFont="1" applyFill="1" applyBorder="1" applyAlignment="1" applyProtection="1">
      <alignment vertical="center" wrapText="1"/>
      <protection locked="0"/>
    </xf>
    <xf numFmtId="0" fontId="0" fillId="11" borderId="2" xfId="0" applyFont="1" applyFill="1" applyBorder="1" applyAlignment="1" applyProtection="1">
      <alignment vertical="center" wrapText="1"/>
      <protection locked="0"/>
    </xf>
    <xf numFmtId="0" fontId="0" fillId="9" borderId="0" xfId="0" applyFill="1" applyProtection="1">
      <protection locked="0"/>
    </xf>
    <xf numFmtId="0" fontId="0" fillId="12" borderId="0" xfId="0" applyFill="1" applyAlignment="1" applyProtection="1">
      <alignment wrapText="1"/>
      <protection locked="0"/>
    </xf>
    <xf numFmtId="0" fontId="27" fillId="3" borderId="0" xfId="0" applyFont="1" applyFill="1" applyBorder="1" applyAlignment="1" applyProtection="1">
      <alignment horizontal="center" vertical="center" wrapText="1"/>
    </xf>
    <xf numFmtId="167" fontId="11" fillId="12" borderId="3" xfId="0" applyNumberFormat="1" applyFont="1" applyFill="1" applyBorder="1" applyAlignment="1" applyProtection="1">
      <alignment vertical="center"/>
      <protection locked="0"/>
    </xf>
    <xf numFmtId="167" fontId="17" fillId="11" borderId="3" xfId="0" applyNumberFormat="1" applyFont="1" applyFill="1" applyBorder="1" applyAlignment="1" applyProtection="1">
      <alignment horizontal="right" vertical="center"/>
      <protection locked="0"/>
    </xf>
    <xf numFmtId="164" fontId="17" fillId="11" borderId="4" xfId="0" applyNumberFormat="1" applyFont="1" applyFill="1" applyBorder="1" applyAlignment="1" applyProtection="1">
      <alignment vertical="center" wrapText="1"/>
      <protection locked="0"/>
    </xf>
    <xf numFmtId="0" fontId="17" fillId="11" borderId="4" xfId="0" applyFont="1" applyFill="1" applyBorder="1" applyAlignment="1" applyProtection="1">
      <alignment vertical="center" wrapText="1"/>
      <protection locked="0"/>
    </xf>
    <xf numFmtId="0" fontId="17" fillId="11" borderId="5" xfId="0" applyFont="1" applyFill="1" applyBorder="1" applyAlignment="1" applyProtection="1">
      <alignment vertical="center" wrapText="1"/>
      <protection locked="0"/>
    </xf>
    <xf numFmtId="0" fontId="4" fillId="0" borderId="0" xfId="0" applyFont="1" applyAlignment="1" applyProtection="1">
      <alignment wrapText="1"/>
      <protection locked="0"/>
    </xf>
    <xf numFmtId="0" fontId="4" fillId="0" borderId="0" xfId="0" applyFont="1" applyProtection="1">
      <protection locked="0"/>
    </xf>
    <xf numFmtId="0" fontId="0" fillId="12" borderId="0" xfId="0" applyFont="1" applyFill="1" applyBorder="1" applyProtection="1">
      <protection locked="0"/>
    </xf>
    <xf numFmtId="0" fontId="0" fillId="12" borderId="0" xfId="0" applyFill="1" applyProtection="1"/>
    <xf numFmtId="0" fontId="0" fillId="12" borderId="0" xfId="0" applyFill="1" applyProtection="1">
      <protection locked="0"/>
    </xf>
    <xf numFmtId="0" fontId="11" fillId="0" borderId="0" xfId="0" applyFont="1" applyFill="1" applyBorder="1" applyAlignment="1" applyProtection="1">
      <alignment horizontal="center" vertical="center" wrapText="1" readingOrder="1"/>
    </xf>
    <xf numFmtId="0" fontId="10" fillId="11" borderId="2" xfId="0" applyFont="1" applyFill="1" applyBorder="1" applyAlignment="1" applyProtection="1">
      <alignment horizontal="left" vertical="center" wrapText="1" readingOrder="1"/>
      <protection locked="0"/>
    </xf>
    <xf numFmtId="0" fontId="9" fillId="0" borderId="6"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28" fillId="11" borderId="2" xfId="0" applyFont="1" applyFill="1" applyBorder="1" applyAlignment="1" applyProtection="1">
      <alignment horizontal="left" vertical="center" wrapText="1" readingOrder="1"/>
      <protection locked="0"/>
    </xf>
    <xf numFmtId="167" fontId="28" fillId="11"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pplyProtection="1">
      <alignment horizontal="left" vertical="center" wrapText="1" readingOrder="1"/>
    </xf>
    <xf numFmtId="0" fontId="27"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wrapText="1" readingOrder="1"/>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J67"/>
  <sheetViews>
    <sheetView zoomScaleNormal="100" workbookViewId="0">
      <selection activeCell="A19" sqref="A19:A23"/>
    </sheetView>
  </sheetViews>
  <sheetFormatPr defaultColWidth="0" defaultRowHeight="13.2" zeroHeight="1" x14ac:dyDescent="0.25"/>
  <cols>
    <col min="1" max="1" width="35.5546875" style="16" customWidth="1"/>
    <col min="2" max="2" width="21.5546875" style="16" customWidth="1"/>
    <col min="3" max="3" width="33.5546875" style="16" customWidth="1"/>
    <col min="4" max="4" width="4.44140625" style="16" customWidth="1"/>
    <col min="5" max="5" width="29" style="16" customWidth="1"/>
    <col min="6" max="6" width="19" style="16" customWidth="1"/>
    <col min="7" max="10" width="9.109375" style="16" hidden="1" customWidth="1"/>
    <col min="11" max="16384" width="9.109375" style="16" hidden="1"/>
  </cols>
  <sheetData>
    <row r="1" spans="1:10" ht="26.25" customHeight="1" x14ac:dyDescent="0.25">
      <c r="A1" s="157" t="s">
        <v>222</v>
      </c>
      <c r="B1" s="157"/>
      <c r="C1" s="157"/>
      <c r="D1" s="157"/>
      <c r="E1" s="157"/>
      <c r="F1" s="157"/>
      <c r="G1" s="46"/>
      <c r="H1" s="46"/>
      <c r="I1" s="46"/>
      <c r="J1" s="46"/>
    </row>
    <row r="2" spans="1:10" ht="21" customHeight="1" x14ac:dyDescent="0.25">
      <c r="A2" s="4" t="s">
        <v>3</v>
      </c>
      <c r="B2" s="158" t="s">
        <v>223</v>
      </c>
      <c r="C2" s="158"/>
      <c r="D2" s="158"/>
      <c r="E2" s="158"/>
      <c r="F2" s="158"/>
      <c r="G2" s="46"/>
      <c r="H2" s="46"/>
      <c r="I2" s="46"/>
      <c r="J2" s="46"/>
    </row>
    <row r="3" spans="1:10" ht="21" customHeight="1" x14ac:dyDescent="0.25">
      <c r="A3" s="4" t="s">
        <v>224</v>
      </c>
      <c r="B3" s="158" t="s">
        <v>225</v>
      </c>
      <c r="C3" s="158"/>
      <c r="D3" s="158"/>
      <c r="E3" s="158"/>
      <c r="F3" s="158"/>
      <c r="G3" s="46"/>
      <c r="H3" s="46"/>
      <c r="I3" s="46"/>
      <c r="J3" s="46"/>
    </row>
    <row r="4" spans="1:10" ht="21" customHeight="1" x14ac:dyDescent="0.25">
      <c r="A4" s="4" t="s">
        <v>226</v>
      </c>
      <c r="B4" s="159">
        <v>43733</v>
      </c>
      <c r="C4" s="159"/>
      <c r="D4" s="159"/>
      <c r="E4" s="159"/>
      <c r="F4" s="159"/>
      <c r="G4" s="46"/>
      <c r="H4" s="46"/>
      <c r="I4" s="46"/>
      <c r="J4" s="46"/>
    </row>
    <row r="5" spans="1:10" ht="21" customHeight="1" x14ac:dyDescent="0.25">
      <c r="A5" s="4" t="s">
        <v>227</v>
      </c>
      <c r="B5" s="159">
        <v>44008</v>
      </c>
      <c r="C5" s="159"/>
      <c r="D5" s="159"/>
      <c r="E5" s="159"/>
      <c r="F5" s="159"/>
      <c r="G5" s="46"/>
      <c r="H5" s="46"/>
      <c r="I5" s="46"/>
      <c r="J5" s="46"/>
    </row>
    <row r="6" spans="1:10" ht="21" customHeight="1" x14ac:dyDescent="0.25">
      <c r="A6" s="4" t="s">
        <v>9</v>
      </c>
      <c r="B6" s="156" t="str">
        <f>IF(AND(Travel!B7&lt;&gt;A30,Hospitality!B7&lt;&gt;A30,'All other expenses'!B7&lt;&gt;A30,'Gifts and benefits'!B7&lt;&gt;A30),A31,IF(AND(Travel!B7=A30,Hospitality!B7=A30,'All other expenses'!B7=A30,'Gifts and benefits'!B7=A30),A33,A32))</f>
        <v>Data and totals checked on all sheets</v>
      </c>
      <c r="C6" s="156"/>
      <c r="D6" s="156"/>
      <c r="E6" s="156"/>
      <c r="F6" s="156"/>
      <c r="G6" s="46"/>
      <c r="H6" s="46"/>
      <c r="I6" s="46"/>
      <c r="J6" s="46"/>
    </row>
    <row r="7" spans="1:10" ht="21" customHeight="1" x14ac:dyDescent="0.25">
      <c r="A7" s="4" t="s">
        <v>228</v>
      </c>
      <c r="B7" s="155" t="s">
        <v>229</v>
      </c>
      <c r="C7" s="155"/>
      <c r="D7" s="155"/>
      <c r="E7" s="155"/>
      <c r="F7" s="155"/>
      <c r="G7" s="46"/>
      <c r="H7" s="46"/>
      <c r="I7" s="46"/>
      <c r="J7" s="46"/>
    </row>
    <row r="8" spans="1:10" ht="21" customHeight="1" x14ac:dyDescent="0.25">
      <c r="A8" s="4" t="s">
        <v>230</v>
      </c>
      <c r="B8" s="155" t="s">
        <v>231</v>
      </c>
      <c r="C8" s="155"/>
      <c r="D8" s="155"/>
      <c r="E8" s="155"/>
      <c r="F8" s="155"/>
      <c r="G8" s="46"/>
      <c r="H8" s="46"/>
      <c r="I8" s="46"/>
      <c r="J8" s="46"/>
    </row>
    <row r="9" spans="1:10" ht="66.75" customHeight="1" x14ac:dyDescent="0.25">
      <c r="A9" s="154" t="s">
        <v>232</v>
      </c>
      <c r="B9" s="154"/>
      <c r="C9" s="154"/>
      <c r="D9" s="154"/>
      <c r="E9" s="154"/>
      <c r="F9" s="154"/>
      <c r="G9" s="46"/>
      <c r="H9" s="46"/>
      <c r="I9" s="46"/>
      <c r="J9" s="46"/>
    </row>
    <row r="10" spans="1:10" s="110" customFormat="1" ht="36" customHeight="1" x14ac:dyDescent="0.25">
      <c r="A10" s="104" t="s">
        <v>233</v>
      </c>
      <c r="B10" s="105" t="s">
        <v>70</v>
      </c>
      <c r="C10" s="105" t="s">
        <v>234</v>
      </c>
      <c r="D10" s="106"/>
      <c r="E10" s="107" t="s">
        <v>1</v>
      </c>
      <c r="F10" s="108" t="s">
        <v>235</v>
      </c>
      <c r="G10" s="109"/>
      <c r="H10" s="109"/>
      <c r="I10" s="109"/>
      <c r="J10" s="109"/>
    </row>
    <row r="11" spans="1:10" ht="27.75" customHeight="1" x14ac:dyDescent="0.3">
      <c r="A11" s="10" t="s">
        <v>236</v>
      </c>
      <c r="B11" s="75">
        <f>B15+B16+B17</f>
        <v>20618.260000000002</v>
      </c>
      <c r="C11" s="82" t="str">
        <f>IF(Travel!B6="",A34,Travel!B6)</f>
        <v>Figures exclude GST</v>
      </c>
      <c r="D11" s="8"/>
      <c r="E11" s="10" t="s">
        <v>237</v>
      </c>
      <c r="F11" s="56">
        <f>'Gifts and benefits'!C26</f>
        <v>13</v>
      </c>
      <c r="G11" s="47"/>
      <c r="H11" s="47"/>
      <c r="I11" s="47"/>
      <c r="J11" s="47"/>
    </row>
    <row r="12" spans="1:10" ht="27.75" customHeight="1" x14ac:dyDescent="0.3">
      <c r="A12" s="10" t="s">
        <v>0</v>
      </c>
      <c r="B12" s="75">
        <f>Hospitality!B16</f>
        <v>95.820000000000007</v>
      </c>
      <c r="C12" s="82" t="str">
        <f>IF(Hospitality!B6="",A34,Hospitality!B6)</f>
        <v>Figures exclude GST</v>
      </c>
      <c r="D12" s="8"/>
      <c r="E12" s="10" t="s">
        <v>238</v>
      </c>
      <c r="F12" s="56">
        <f>'Gifts and benefits'!C27</f>
        <v>13</v>
      </c>
      <c r="G12" s="47"/>
      <c r="H12" s="47"/>
      <c r="I12" s="47"/>
      <c r="J12" s="47"/>
    </row>
    <row r="13" spans="1:10" ht="27.75" customHeight="1" x14ac:dyDescent="0.25">
      <c r="A13" s="10" t="s">
        <v>239</v>
      </c>
      <c r="B13" s="75">
        <f>'All other expenses'!B26</f>
        <v>822.37000000000012</v>
      </c>
      <c r="C13" s="82" t="str">
        <f>IF('All other expenses'!B6="",A34,'All other expenses'!B6)</f>
        <v>Figures exclude GST</v>
      </c>
      <c r="D13" s="8"/>
      <c r="E13" s="10" t="s">
        <v>240</v>
      </c>
      <c r="F13" s="56">
        <f>'Gifts and benefits'!C28</f>
        <v>0</v>
      </c>
      <c r="G13" s="46"/>
      <c r="H13" s="46"/>
      <c r="I13" s="46"/>
      <c r="J13" s="46"/>
    </row>
    <row r="14" spans="1:10" ht="12.75" customHeight="1" x14ac:dyDescent="0.25">
      <c r="A14" s="9"/>
      <c r="B14" s="76"/>
      <c r="C14" s="83"/>
      <c r="D14" s="57"/>
      <c r="E14" s="8"/>
      <c r="F14" s="58"/>
      <c r="G14" s="26"/>
      <c r="H14" s="26"/>
      <c r="I14" s="26"/>
      <c r="J14" s="26"/>
    </row>
    <row r="15" spans="1:10" ht="27.75" customHeight="1" x14ac:dyDescent="0.25">
      <c r="A15" s="11" t="s">
        <v>241</v>
      </c>
      <c r="B15" s="77">
        <f>Travel!B56</f>
        <v>12944.820000000002</v>
      </c>
      <c r="C15" s="84" t="str">
        <f>C11</f>
        <v>Figures exclude GST</v>
      </c>
      <c r="D15" s="8"/>
      <c r="E15" s="8"/>
      <c r="F15" s="58"/>
      <c r="G15" s="46"/>
      <c r="H15" s="46"/>
      <c r="I15" s="46"/>
      <c r="J15" s="46"/>
    </row>
    <row r="16" spans="1:10" ht="27.75" customHeight="1" x14ac:dyDescent="0.25">
      <c r="A16" s="11" t="s">
        <v>242</v>
      </c>
      <c r="B16" s="77">
        <f>Travel!B130</f>
        <v>7615.8599999999979</v>
      </c>
      <c r="C16" s="84" t="str">
        <f>C11</f>
        <v>Figures exclude GST</v>
      </c>
      <c r="D16" s="59"/>
      <c r="E16" s="8"/>
      <c r="F16" s="60"/>
      <c r="G16" s="46"/>
      <c r="H16" s="46"/>
      <c r="I16" s="46"/>
      <c r="J16" s="46"/>
    </row>
    <row r="17" spans="1:10" ht="27.75" customHeight="1" x14ac:dyDescent="0.25">
      <c r="A17" s="11" t="s">
        <v>243</v>
      </c>
      <c r="B17" s="77">
        <f>Travel!B142</f>
        <v>57.58</v>
      </c>
      <c r="C17" s="84" t="str">
        <f>C11</f>
        <v>Figures exclude GST</v>
      </c>
      <c r="D17" s="8"/>
      <c r="E17" s="8"/>
      <c r="F17" s="60"/>
      <c r="G17" s="46"/>
      <c r="H17" s="46"/>
      <c r="I17" s="46"/>
      <c r="J17" s="46"/>
    </row>
    <row r="18" spans="1:10" ht="27.75" customHeight="1" x14ac:dyDescent="0.25">
      <c r="A18" s="27"/>
      <c r="B18" s="22"/>
      <c r="C18" s="27"/>
      <c r="D18" s="7"/>
      <c r="E18" s="7"/>
      <c r="F18" s="61"/>
      <c r="G18" s="62"/>
      <c r="H18" s="62"/>
      <c r="I18" s="62"/>
      <c r="J18" s="62"/>
    </row>
    <row r="19" spans="1:10" x14ac:dyDescent="0.25">
      <c r="A19" s="52"/>
      <c r="B19" s="25"/>
      <c r="C19" s="26"/>
      <c r="D19" s="27"/>
      <c r="E19" s="27"/>
      <c r="F19" s="27"/>
      <c r="G19" s="27"/>
      <c r="H19" s="27"/>
      <c r="I19" s="27"/>
      <c r="J19" s="27"/>
    </row>
    <row r="20" spans="1:10" x14ac:dyDescent="0.25">
      <c r="A20" s="23"/>
      <c r="B20" s="53"/>
      <c r="C20" s="53"/>
      <c r="D20" s="26"/>
      <c r="E20" s="26"/>
      <c r="F20" s="26"/>
      <c r="G20" s="27"/>
      <c r="H20" s="27"/>
      <c r="I20" s="27"/>
      <c r="J20" s="27"/>
    </row>
    <row r="21" spans="1:10" ht="12.6" customHeight="1" x14ac:dyDescent="0.25">
      <c r="A21" s="23"/>
      <c r="B21" s="53"/>
      <c r="C21" s="53"/>
      <c r="D21" s="20"/>
      <c r="E21" s="27"/>
      <c r="F21" s="27"/>
      <c r="G21" s="27"/>
      <c r="H21" s="27"/>
      <c r="I21" s="27"/>
      <c r="J21" s="27"/>
    </row>
    <row r="22" spans="1:10" ht="12.6" customHeight="1" x14ac:dyDescent="0.25">
      <c r="A22" s="23"/>
      <c r="B22" s="53"/>
      <c r="C22" s="53"/>
      <c r="D22" s="20"/>
      <c r="E22" s="27"/>
      <c r="F22" s="27"/>
      <c r="G22" s="27"/>
      <c r="H22" s="27"/>
      <c r="I22" s="27"/>
      <c r="J22" s="27"/>
    </row>
    <row r="23" spans="1:10" ht="12.6" customHeight="1" x14ac:dyDescent="0.25">
      <c r="A23" s="23"/>
      <c r="B23" s="53"/>
      <c r="C23" s="53"/>
      <c r="D23" s="20"/>
      <c r="E23" s="27"/>
      <c r="F23" s="27"/>
      <c r="G23" s="27"/>
      <c r="H23" s="27"/>
      <c r="I23" s="27"/>
      <c r="J23" s="27"/>
    </row>
    <row r="24" spans="1:10" x14ac:dyDescent="0.25">
      <c r="A24" s="40"/>
      <c r="B24" s="27"/>
      <c r="C24" s="27"/>
      <c r="D24" s="27"/>
      <c r="E24" s="27"/>
      <c r="F24" s="46"/>
      <c r="G24" s="46"/>
      <c r="H24" s="46"/>
      <c r="I24" s="46"/>
      <c r="J24" s="46"/>
    </row>
    <row r="25" spans="1:10" hidden="1" x14ac:dyDescent="0.25">
      <c r="A25" s="14" t="s">
        <v>244</v>
      </c>
      <c r="B25" s="15"/>
      <c r="C25" s="15"/>
      <c r="D25" s="15"/>
      <c r="E25" s="15"/>
      <c r="F25" s="15"/>
      <c r="G25" s="46"/>
      <c r="H25" s="46"/>
      <c r="I25" s="46"/>
      <c r="J25" s="46"/>
    </row>
    <row r="26" spans="1:10" ht="12.75" hidden="1" customHeight="1" x14ac:dyDescent="0.25">
      <c r="A26" s="13" t="s">
        <v>142</v>
      </c>
      <c r="B26" s="6"/>
      <c r="C26" s="6"/>
      <c r="D26" s="13"/>
      <c r="E26" s="13"/>
      <c r="F26" s="13"/>
      <c r="G26" s="46"/>
      <c r="H26" s="46"/>
      <c r="I26" s="46"/>
      <c r="J26" s="46"/>
    </row>
    <row r="27" spans="1:10" hidden="1" x14ac:dyDescent="0.25">
      <c r="A27" s="12" t="s">
        <v>245</v>
      </c>
      <c r="B27" s="12"/>
      <c r="C27" s="12"/>
      <c r="D27" s="12"/>
      <c r="E27" s="12"/>
      <c r="F27" s="12"/>
      <c r="G27" s="46"/>
      <c r="H27" s="46"/>
      <c r="I27" s="46"/>
      <c r="J27" s="46"/>
    </row>
    <row r="28" spans="1:10" hidden="1" x14ac:dyDescent="0.25">
      <c r="A28" s="12" t="s">
        <v>8</v>
      </c>
      <c r="B28" s="12"/>
      <c r="C28" s="12"/>
      <c r="D28" s="12"/>
      <c r="E28" s="12"/>
      <c r="F28" s="12"/>
      <c r="G28" s="46"/>
      <c r="H28" s="46"/>
      <c r="I28" s="46"/>
      <c r="J28" s="46"/>
    </row>
    <row r="29" spans="1:10" hidden="1" x14ac:dyDescent="0.25">
      <c r="A29" s="13" t="s">
        <v>246</v>
      </c>
      <c r="B29" s="13"/>
      <c r="C29" s="13"/>
      <c r="D29" s="13"/>
      <c r="E29" s="13"/>
      <c r="F29" s="13"/>
      <c r="G29" s="46"/>
      <c r="H29" s="46"/>
      <c r="I29" s="46"/>
      <c r="J29" s="46"/>
    </row>
    <row r="30" spans="1:10" hidden="1" x14ac:dyDescent="0.25">
      <c r="A30" s="13" t="s">
        <v>10</v>
      </c>
      <c r="B30" s="13"/>
      <c r="C30" s="13"/>
      <c r="D30" s="13"/>
      <c r="E30" s="13"/>
      <c r="F30" s="13"/>
      <c r="G30" s="46"/>
      <c r="H30" s="46"/>
      <c r="I30" s="46"/>
      <c r="J30" s="46"/>
    </row>
    <row r="31" spans="1:10" hidden="1" x14ac:dyDescent="0.25">
      <c r="A31" s="12" t="s">
        <v>247</v>
      </c>
      <c r="B31" s="12"/>
      <c r="C31" s="12"/>
      <c r="D31" s="12"/>
      <c r="E31" s="12"/>
      <c r="F31" s="12"/>
      <c r="G31" s="46"/>
      <c r="H31" s="46"/>
      <c r="I31" s="46"/>
      <c r="J31" s="46"/>
    </row>
    <row r="32" spans="1:10" hidden="1" x14ac:dyDescent="0.25">
      <c r="A32" s="12" t="s">
        <v>248</v>
      </c>
      <c r="B32" s="12"/>
      <c r="C32" s="12"/>
      <c r="D32" s="12"/>
      <c r="E32" s="12"/>
      <c r="F32" s="12"/>
      <c r="G32" s="46"/>
      <c r="H32" s="46"/>
      <c r="I32" s="46"/>
      <c r="J32" s="46"/>
    </row>
    <row r="33" spans="1:10" hidden="1" x14ac:dyDescent="0.25">
      <c r="A33" s="12" t="s">
        <v>249</v>
      </c>
      <c r="B33" s="12"/>
      <c r="C33" s="12"/>
      <c r="D33" s="12"/>
      <c r="E33" s="12"/>
      <c r="F33" s="12"/>
      <c r="G33" s="46"/>
      <c r="H33" s="46"/>
      <c r="I33" s="46"/>
      <c r="J33" s="46"/>
    </row>
    <row r="34" spans="1:10" hidden="1" x14ac:dyDescent="0.25">
      <c r="A34" s="13" t="s">
        <v>250</v>
      </c>
      <c r="B34" s="13"/>
      <c r="C34" s="13"/>
      <c r="D34" s="13"/>
      <c r="E34" s="13"/>
      <c r="F34" s="13"/>
      <c r="G34" s="46"/>
      <c r="H34" s="46"/>
      <c r="I34" s="46"/>
      <c r="J34" s="46"/>
    </row>
    <row r="35" spans="1:10" hidden="1" x14ac:dyDescent="0.25">
      <c r="A35" s="13" t="s">
        <v>251</v>
      </c>
      <c r="B35" s="13"/>
      <c r="C35" s="13"/>
      <c r="D35" s="13"/>
      <c r="E35" s="13"/>
      <c r="F35" s="13"/>
      <c r="G35" s="46"/>
      <c r="H35" s="46"/>
      <c r="I35" s="46"/>
      <c r="J35" s="46"/>
    </row>
    <row r="36" spans="1:10" hidden="1" x14ac:dyDescent="0.25">
      <c r="A36" s="80" t="s">
        <v>252</v>
      </c>
      <c r="B36" s="79"/>
      <c r="C36" s="79"/>
      <c r="D36" s="79"/>
      <c r="E36" s="79"/>
      <c r="F36" s="79"/>
      <c r="G36" s="46"/>
      <c r="H36" s="46"/>
      <c r="I36" s="46"/>
      <c r="J36" s="46"/>
    </row>
    <row r="37" spans="1:10" hidden="1" x14ac:dyDescent="0.25">
      <c r="A37" s="80" t="s">
        <v>229</v>
      </c>
      <c r="B37" s="79"/>
      <c r="C37" s="79"/>
      <c r="D37" s="79"/>
      <c r="E37" s="79"/>
      <c r="F37" s="79"/>
      <c r="G37" s="46"/>
      <c r="H37" s="46"/>
      <c r="I37" s="46"/>
      <c r="J37" s="46"/>
    </row>
    <row r="38" spans="1:10" hidden="1" x14ac:dyDescent="0.25">
      <c r="A38" s="80" t="s">
        <v>253</v>
      </c>
      <c r="B38" s="79"/>
      <c r="C38" s="79"/>
      <c r="D38" s="79"/>
      <c r="E38" s="79"/>
      <c r="F38" s="79"/>
      <c r="G38" s="46"/>
      <c r="H38" s="46"/>
      <c r="I38" s="46"/>
      <c r="J38" s="46"/>
    </row>
    <row r="39" spans="1:10" hidden="1" x14ac:dyDescent="0.25">
      <c r="A39" s="63" t="s">
        <v>254</v>
      </c>
      <c r="B39" s="5"/>
      <c r="C39" s="5"/>
      <c r="D39" s="5"/>
      <c r="E39" s="5"/>
      <c r="F39" s="5"/>
      <c r="G39" s="46"/>
      <c r="H39" s="46"/>
      <c r="I39" s="46"/>
      <c r="J39" s="46"/>
    </row>
    <row r="40" spans="1:10" hidden="1" x14ac:dyDescent="0.25">
      <c r="A40" s="64" t="s">
        <v>189</v>
      </c>
      <c r="B40" s="5"/>
      <c r="C40" s="5"/>
      <c r="D40" s="5"/>
      <c r="E40" s="5"/>
      <c r="F40" s="5"/>
      <c r="G40" s="46"/>
      <c r="H40" s="46"/>
      <c r="I40" s="46"/>
      <c r="J40" s="46"/>
    </row>
    <row r="41" spans="1:10" hidden="1" x14ac:dyDescent="0.25">
      <c r="A41" s="64" t="s">
        <v>192</v>
      </c>
      <c r="B41" s="5"/>
      <c r="C41" s="5"/>
      <c r="D41" s="5"/>
      <c r="E41" s="5"/>
      <c r="F41" s="5"/>
      <c r="G41" s="46"/>
      <c r="H41" s="46"/>
      <c r="I41" s="46"/>
      <c r="J41" s="46"/>
    </row>
    <row r="42" spans="1:10" hidden="1" x14ac:dyDescent="0.25">
      <c r="A42" s="64" t="s">
        <v>255</v>
      </c>
      <c r="B42" s="5"/>
      <c r="C42" s="5"/>
      <c r="D42" s="5"/>
      <c r="E42" s="5"/>
      <c r="F42" s="5"/>
      <c r="G42" s="46"/>
      <c r="H42" s="46"/>
      <c r="I42" s="46"/>
      <c r="J42" s="46"/>
    </row>
    <row r="43" spans="1:10" hidden="1" x14ac:dyDescent="0.25">
      <c r="A43" s="64" t="s">
        <v>256</v>
      </c>
      <c r="B43" s="5"/>
      <c r="C43" s="5"/>
      <c r="D43" s="5"/>
      <c r="E43" s="5"/>
      <c r="F43" s="5"/>
      <c r="G43" s="46"/>
      <c r="H43" s="46"/>
      <c r="I43" s="46"/>
      <c r="J43" s="46"/>
    </row>
    <row r="44" spans="1:10" hidden="1" x14ac:dyDescent="0.25">
      <c r="A44" s="64" t="s">
        <v>197</v>
      </c>
      <c r="B44" s="5"/>
      <c r="C44" s="5"/>
      <c r="D44" s="5"/>
      <c r="E44" s="5"/>
      <c r="F44" s="5"/>
      <c r="G44" s="46"/>
      <c r="H44" s="46"/>
      <c r="I44" s="46"/>
      <c r="J44" s="46"/>
    </row>
    <row r="45" spans="1:10" hidden="1" x14ac:dyDescent="0.25">
      <c r="A45" s="81" t="s">
        <v>187</v>
      </c>
      <c r="B45" s="79"/>
      <c r="C45" s="79"/>
      <c r="D45" s="79"/>
      <c r="E45" s="79"/>
      <c r="F45" s="79"/>
      <c r="G45" s="46"/>
      <c r="H45" s="46"/>
      <c r="I45" s="46"/>
      <c r="J45" s="46"/>
    </row>
    <row r="46" spans="1:10" hidden="1" x14ac:dyDescent="0.25">
      <c r="A46" s="79" t="s">
        <v>221</v>
      </c>
      <c r="B46" s="79"/>
      <c r="C46" s="79"/>
      <c r="D46" s="79"/>
      <c r="E46" s="79"/>
      <c r="F46" s="79"/>
      <c r="G46" s="46"/>
      <c r="H46" s="46"/>
      <c r="I46" s="46"/>
      <c r="J46" s="46"/>
    </row>
    <row r="47" spans="1:10" hidden="1" x14ac:dyDescent="0.25">
      <c r="A47" s="65">
        <v>-20000</v>
      </c>
      <c r="B47" s="5"/>
      <c r="C47" s="5"/>
      <c r="D47" s="5"/>
      <c r="E47" s="5"/>
      <c r="F47" s="5"/>
      <c r="G47" s="46"/>
      <c r="H47" s="46"/>
      <c r="I47" s="46"/>
      <c r="J47" s="46"/>
    </row>
    <row r="48" spans="1:10" ht="26.4" hidden="1" x14ac:dyDescent="0.25">
      <c r="A48" s="98" t="s">
        <v>257</v>
      </c>
      <c r="B48" s="79"/>
      <c r="C48" s="79"/>
      <c r="D48" s="79"/>
      <c r="E48" s="79"/>
      <c r="F48" s="79"/>
      <c r="G48" s="46"/>
      <c r="H48" s="46"/>
      <c r="I48" s="46"/>
      <c r="J48" s="46"/>
    </row>
    <row r="49" spans="1:10" ht="26.4" hidden="1" x14ac:dyDescent="0.25">
      <c r="A49" s="98" t="s">
        <v>258</v>
      </c>
      <c r="B49" s="79"/>
      <c r="C49" s="79"/>
      <c r="D49" s="79"/>
      <c r="E49" s="79"/>
      <c r="F49" s="79"/>
      <c r="G49" s="46"/>
      <c r="H49" s="46"/>
      <c r="I49" s="46"/>
      <c r="J49" s="46"/>
    </row>
    <row r="50" spans="1:10" ht="26.4" hidden="1" x14ac:dyDescent="0.25">
      <c r="A50" s="99" t="s">
        <v>259</v>
      </c>
      <c r="B50" s="5"/>
      <c r="C50" s="5"/>
      <c r="D50" s="5"/>
      <c r="E50" s="5"/>
      <c r="F50" s="5"/>
      <c r="G50" s="46"/>
      <c r="H50" s="46"/>
      <c r="I50" s="46"/>
      <c r="J50" s="46"/>
    </row>
    <row r="51" spans="1:10" ht="26.4" hidden="1" x14ac:dyDescent="0.25">
      <c r="A51" s="99" t="s">
        <v>260</v>
      </c>
      <c r="B51" s="5"/>
      <c r="C51" s="5"/>
      <c r="D51" s="5"/>
      <c r="E51" s="5"/>
      <c r="F51" s="5"/>
      <c r="G51" s="46"/>
      <c r="H51" s="46"/>
      <c r="I51" s="46"/>
      <c r="J51" s="46"/>
    </row>
    <row r="52" spans="1:10" ht="39.6" hidden="1" x14ac:dyDescent="0.25">
      <c r="A52" s="99" t="s">
        <v>261</v>
      </c>
      <c r="B52" s="89"/>
      <c r="C52" s="89"/>
      <c r="D52" s="97"/>
      <c r="E52" s="66"/>
      <c r="F52" s="66"/>
      <c r="G52" s="46"/>
      <c r="H52" s="46"/>
      <c r="I52" s="46"/>
      <c r="J52" s="46"/>
    </row>
    <row r="53" spans="1:10" hidden="1" x14ac:dyDescent="0.25">
      <c r="A53" s="94" t="s">
        <v>262</v>
      </c>
      <c r="B53" s="95"/>
      <c r="C53" s="95"/>
      <c r="D53" s="88"/>
      <c r="E53" s="67"/>
      <c r="F53" s="67" t="b">
        <v>1</v>
      </c>
      <c r="G53" s="46"/>
      <c r="H53" s="46"/>
      <c r="I53" s="46"/>
      <c r="J53" s="46"/>
    </row>
    <row r="54" spans="1:10" hidden="1" x14ac:dyDescent="0.25">
      <c r="A54" s="96" t="s">
        <v>263</v>
      </c>
      <c r="B54" s="94"/>
      <c r="C54" s="94"/>
      <c r="D54" s="94"/>
      <c r="E54" s="67"/>
      <c r="F54" s="67" t="b">
        <v>0</v>
      </c>
      <c r="G54" s="46"/>
      <c r="H54" s="46"/>
      <c r="I54" s="46"/>
      <c r="J54" s="46"/>
    </row>
    <row r="55" spans="1:10" hidden="1" x14ac:dyDescent="0.25">
      <c r="A55" s="100"/>
      <c r="B55" s="90">
        <f>COUNT(Travel!B12:B55)</f>
        <v>43</v>
      </c>
      <c r="C55" s="90"/>
      <c r="D55" s="90">
        <f>COUNTIF(Travel!D12:D55,"*")</f>
        <v>43</v>
      </c>
      <c r="E55" s="91"/>
      <c r="F55" s="91" t="b">
        <f>MIN(B55,D55)=MAX(B55,D55)</f>
        <v>1</v>
      </c>
      <c r="G55" s="46"/>
      <c r="H55" s="46"/>
      <c r="I55" s="46"/>
      <c r="J55" s="46"/>
    </row>
    <row r="56" spans="1:10" hidden="1" x14ac:dyDescent="0.25">
      <c r="A56" s="100" t="s">
        <v>264</v>
      </c>
      <c r="B56" s="90">
        <f>COUNT(Travel!B66:B129)</f>
        <v>62</v>
      </c>
      <c r="C56" s="90"/>
      <c r="D56" s="90">
        <f>COUNTIF(Travel!D66:D129,"*")</f>
        <v>62</v>
      </c>
      <c r="E56" s="91"/>
      <c r="F56" s="91" t="b">
        <f>MIN(B56,D56)=MAX(B56,D56)</f>
        <v>1</v>
      </c>
    </row>
    <row r="57" spans="1:10" hidden="1" x14ac:dyDescent="0.25">
      <c r="A57" s="101"/>
      <c r="B57" s="90">
        <f>COUNT(Travel!B134:B141)</f>
        <v>6</v>
      </c>
      <c r="C57" s="90"/>
      <c r="D57" s="90">
        <f>COUNTIF(Travel!D134:D141,"*")</f>
        <v>6</v>
      </c>
      <c r="E57" s="91"/>
      <c r="F57" s="91" t="b">
        <f>MIN(B57,D57)=MAX(B57,D57)</f>
        <v>1</v>
      </c>
    </row>
    <row r="58" spans="1:10" hidden="1" x14ac:dyDescent="0.25">
      <c r="A58" s="102" t="s">
        <v>265</v>
      </c>
      <c r="B58" s="92">
        <f>COUNT(Hospitality!B11:B15)</f>
        <v>3</v>
      </c>
      <c r="C58" s="92"/>
      <c r="D58" s="92">
        <f>COUNTIF(Hospitality!D11:D15,"*")</f>
        <v>3</v>
      </c>
      <c r="E58" s="93"/>
      <c r="F58" s="93" t="b">
        <f>MIN(B58,D58)=MAX(B58,D58)</f>
        <v>1</v>
      </c>
    </row>
    <row r="59" spans="1:10" hidden="1" x14ac:dyDescent="0.25">
      <c r="A59" s="103" t="s">
        <v>266</v>
      </c>
      <c r="B59" s="91">
        <f>COUNT('All other expenses'!B11:B25)</f>
        <v>13</v>
      </c>
      <c r="C59" s="91"/>
      <c r="D59" s="91">
        <f>COUNTIF('All other expenses'!D11:D25,"*")</f>
        <v>13</v>
      </c>
      <c r="E59" s="91"/>
      <c r="F59" s="91" t="b">
        <f>MIN(B59,D59)=MAX(B59,D59)</f>
        <v>1</v>
      </c>
    </row>
    <row r="60" spans="1:10" hidden="1" x14ac:dyDescent="0.25">
      <c r="A60" s="102" t="s">
        <v>267</v>
      </c>
      <c r="B60" s="92">
        <f>COUNTIF('Gifts and benefits'!B11:B25,"*")</f>
        <v>13</v>
      </c>
      <c r="C60" s="92">
        <f>COUNTIF('Gifts and benefits'!C11:C25,"*")</f>
        <v>13</v>
      </c>
      <c r="D60" s="92"/>
      <c r="E60" s="92">
        <f>COUNTA('Gifts and benefits'!E11:E25)</f>
        <v>13</v>
      </c>
      <c r="F60" s="93" t="b">
        <f>MIN(B60,C60,E60)=MAX(B60,C60,E60)</f>
        <v>1</v>
      </c>
    </row>
    <row r="61" spans="1:10" x14ac:dyDescent="0.25"/>
    <row r="62" spans="1:10" hidden="1" x14ac:dyDescent="0.25"/>
    <row r="63" spans="1:10" hidden="1" x14ac:dyDescent="0.25"/>
    <row r="64" spans="1:10" hidden="1" x14ac:dyDescent="0.25"/>
    <row r="65" hidden="1" x14ac:dyDescent="0.25"/>
    <row r="66" hidden="1" x14ac:dyDescent="0.25"/>
    <row r="67" hidden="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disablePrompts="1"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3" orientation="landscape" r:id="rId1"/>
  <headerFooter alignWithMargins="0">
    <oddFooter>&amp;LCE Expense Disclosure Workbook &amp;RWorksheet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313"/>
  <sheetViews>
    <sheetView tabSelected="1" topLeftCell="A27" zoomScaleNormal="100" zoomScaleSheetLayoutView="87" workbookViewId="0">
      <selection activeCell="F55" sqref="F55"/>
    </sheetView>
  </sheetViews>
  <sheetFormatPr defaultColWidth="0" defaultRowHeight="13.2" zeroHeight="1" x14ac:dyDescent="0.25"/>
  <cols>
    <col min="1" max="1" width="35.5546875" style="16" customWidth="1"/>
    <col min="2" max="2" width="14.33203125" style="16" customWidth="1"/>
    <col min="3" max="3" width="71.44140625" style="16" customWidth="1"/>
    <col min="4" max="4" width="50" style="16" customWidth="1"/>
    <col min="5" max="5" width="21.44140625" style="16" customWidth="1"/>
    <col min="6" max="6" width="37.44140625" style="16" customWidth="1"/>
    <col min="7" max="9" width="9.109375" style="16" hidden="1" customWidth="1"/>
    <col min="10" max="13" width="0" style="16" hidden="1" customWidth="1"/>
    <col min="14" max="16384" width="9.109375" style="16" hidden="1"/>
  </cols>
  <sheetData>
    <row r="1" spans="1:6" ht="26.25" customHeight="1" x14ac:dyDescent="0.25">
      <c r="A1" s="157" t="s">
        <v>2</v>
      </c>
      <c r="B1" s="157"/>
      <c r="C1" s="157"/>
      <c r="D1" s="157"/>
      <c r="E1" s="157"/>
      <c r="F1" s="46"/>
    </row>
    <row r="2" spans="1:6" ht="21" customHeight="1" x14ac:dyDescent="0.25">
      <c r="A2" s="4" t="s">
        <v>3</v>
      </c>
      <c r="B2" s="160" t="str">
        <f>'Summary and sign-off'!B2:F2</f>
        <v>New Zealand Infrastructure Commission / Te Waihanga</v>
      </c>
      <c r="C2" s="160"/>
      <c r="D2" s="160"/>
      <c r="E2" s="160"/>
      <c r="F2" s="46"/>
    </row>
    <row r="3" spans="1:6" ht="21" customHeight="1" x14ac:dyDescent="0.25">
      <c r="A3" s="4" t="s">
        <v>4</v>
      </c>
      <c r="B3" s="160" t="str">
        <f>'Summary and sign-off'!B3:F3</f>
        <v>Jon Grayson</v>
      </c>
      <c r="C3" s="160"/>
      <c r="D3" s="160"/>
      <c r="E3" s="160"/>
      <c r="F3" s="46"/>
    </row>
    <row r="4" spans="1:6" ht="21" customHeight="1" x14ac:dyDescent="0.25">
      <c r="A4" s="4" t="s">
        <v>5</v>
      </c>
      <c r="B4" s="160">
        <f>'Summary and sign-off'!B4:F4</f>
        <v>43733</v>
      </c>
      <c r="C4" s="160"/>
      <c r="D4" s="160"/>
      <c r="E4" s="160"/>
      <c r="F4" s="46"/>
    </row>
    <row r="5" spans="1:6" ht="21" customHeight="1" x14ac:dyDescent="0.25">
      <c r="A5" s="4" t="s">
        <v>6</v>
      </c>
      <c r="B5" s="160">
        <f>'Summary and sign-off'!B5:F5</f>
        <v>44008</v>
      </c>
      <c r="C5" s="160"/>
      <c r="D5" s="160"/>
      <c r="E5" s="160"/>
      <c r="F5" s="46"/>
    </row>
    <row r="6" spans="1:6" ht="21" customHeight="1" x14ac:dyDescent="0.25">
      <c r="A6" s="4" t="s">
        <v>7</v>
      </c>
      <c r="B6" s="155" t="s">
        <v>8</v>
      </c>
      <c r="C6" s="155"/>
      <c r="D6" s="155"/>
      <c r="E6" s="155"/>
      <c r="F6" s="46"/>
    </row>
    <row r="7" spans="1:6" ht="21" customHeight="1" x14ac:dyDescent="0.25">
      <c r="A7" s="4" t="s">
        <v>9</v>
      </c>
      <c r="B7" s="155" t="s">
        <v>10</v>
      </c>
      <c r="C7" s="155"/>
      <c r="D7" s="155"/>
      <c r="E7" s="155"/>
      <c r="F7" s="46"/>
    </row>
    <row r="8" spans="1:6" ht="36" customHeight="1" x14ac:dyDescent="0.25">
      <c r="A8" s="163" t="s">
        <v>11</v>
      </c>
      <c r="B8" s="163"/>
      <c r="C8" s="163"/>
      <c r="D8" s="163"/>
      <c r="E8" s="163"/>
      <c r="F8" s="22"/>
    </row>
    <row r="9" spans="1:6" ht="36" customHeight="1" x14ac:dyDescent="0.25">
      <c r="A9" s="164" t="s">
        <v>12</v>
      </c>
      <c r="B9" s="164"/>
      <c r="C9" s="164"/>
      <c r="D9" s="164"/>
      <c r="E9" s="164"/>
      <c r="F9" s="22"/>
    </row>
    <row r="10" spans="1:6" ht="24.75" customHeight="1" x14ac:dyDescent="0.3">
      <c r="A10" s="162" t="s">
        <v>13</v>
      </c>
      <c r="B10" s="162"/>
      <c r="C10" s="162"/>
      <c r="D10" s="162"/>
      <c r="E10" s="162"/>
      <c r="F10" s="47"/>
    </row>
    <row r="11" spans="1:6" ht="27" customHeight="1" x14ac:dyDescent="0.25">
      <c r="A11" s="35" t="s">
        <v>14</v>
      </c>
      <c r="B11" s="35" t="s">
        <v>15</v>
      </c>
      <c r="C11" s="35" t="s">
        <v>16</v>
      </c>
      <c r="D11" s="35" t="s">
        <v>17</v>
      </c>
      <c r="E11" s="35" t="s">
        <v>18</v>
      </c>
      <c r="F11" s="48"/>
    </row>
    <row r="12" spans="1:6" s="141" customFormat="1" ht="39.6" x14ac:dyDescent="0.25">
      <c r="A12" s="145" t="s">
        <v>19</v>
      </c>
      <c r="B12" s="146">
        <f>4627.73+125</f>
        <v>4752.7299999999996</v>
      </c>
      <c r="C12" s="146" t="s">
        <v>272</v>
      </c>
      <c r="D12" s="146" t="s">
        <v>20</v>
      </c>
      <c r="E12" s="146" t="s">
        <v>21</v>
      </c>
      <c r="F12" s="142"/>
    </row>
    <row r="13" spans="1:6" s="68" customFormat="1" x14ac:dyDescent="0.25">
      <c r="A13" s="138">
        <v>43735</v>
      </c>
      <c r="B13" s="128">
        <v>15.97</v>
      </c>
      <c r="C13" s="128" t="s">
        <v>22</v>
      </c>
      <c r="D13" s="129" t="s">
        <v>23</v>
      </c>
      <c r="E13" s="130" t="s">
        <v>24</v>
      </c>
      <c r="F13" s="1"/>
    </row>
    <row r="14" spans="1:6" s="68" customFormat="1" x14ac:dyDescent="0.25">
      <c r="A14" s="138" t="s">
        <v>19</v>
      </c>
      <c r="B14" s="128">
        <v>1808.84</v>
      </c>
      <c r="C14" s="128" t="s">
        <v>25</v>
      </c>
      <c r="D14" s="129" t="s">
        <v>26</v>
      </c>
      <c r="E14" s="130" t="s">
        <v>21</v>
      </c>
      <c r="F14" s="1"/>
    </row>
    <row r="15" spans="1:6" s="68" customFormat="1" x14ac:dyDescent="0.25">
      <c r="A15" s="138" t="s">
        <v>19</v>
      </c>
      <c r="B15" s="128">
        <v>561.29</v>
      </c>
      <c r="C15" s="128" t="s">
        <v>281</v>
      </c>
      <c r="D15" s="129" t="s">
        <v>270</v>
      </c>
      <c r="E15" s="130" t="s">
        <v>21</v>
      </c>
      <c r="F15" s="1"/>
    </row>
    <row r="16" spans="1:6" s="68" customFormat="1" x14ac:dyDescent="0.25">
      <c r="A16" s="138">
        <v>43738</v>
      </c>
      <c r="B16" s="128">
        <v>20.09</v>
      </c>
      <c r="C16" s="128" t="s">
        <v>277</v>
      </c>
      <c r="D16" s="129" t="s">
        <v>23</v>
      </c>
      <c r="E16" s="130" t="s">
        <v>21</v>
      </c>
      <c r="F16" s="1"/>
    </row>
    <row r="17" spans="1:6" s="68" customFormat="1" x14ac:dyDescent="0.25">
      <c r="A17" s="138">
        <v>43739</v>
      </c>
      <c r="B17" s="128">
        <v>18.03</v>
      </c>
      <c r="C17" s="128" t="s">
        <v>278</v>
      </c>
      <c r="D17" s="129" t="s">
        <v>23</v>
      </c>
      <c r="E17" s="130" t="s">
        <v>21</v>
      </c>
      <c r="F17" s="1"/>
    </row>
    <row r="18" spans="1:6" s="68" customFormat="1" x14ac:dyDescent="0.25">
      <c r="A18" s="138">
        <v>43739</v>
      </c>
      <c r="B18" s="128">
        <v>10.75</v>
      </c>
      <c r="C18" s="128" t="s">
        <v>278</v>
      </c>
      <c r="D18" s="129" t="s">
        <v>23</v>
      </c>
      <c r="E18" s="130" t="s">
        <v>27</v>
      </c>
      <c r="F18" s="1"/>
    </row>
    <row r="19" spans="1:6" s="68" customFormat="1" x14ac:dyDescent="0.25">
      <c r="A19" s="138">
        <v>43739</v>
      </c>
      <c r="B19" s="128">
        <v>8.3000000000000007</v>
      </c>
      <c r="C19" s="128" t="s">
        <v>278</v>
      </c>
      <c r="D19" s="129" t="s">
        <v>23</v>
      </c>
      <c r="E19" s="130" t="s">
        <v>21</v>
      </c>
      <c r="F19" s="1"/>
    </row>
    <row r="20" spans="1:6" s="68" customFormat="1" x14ac:dyDescent="0.25">
      <c r="A20" s="138">
        <v>43739</v>
      </c>
      <c r="B20" s="128">
        <v>7.1</v>
      </c>
      <c r="C20" s="128" t="s">
        <v>278</v>
      </c>
      <c r="D20" s="129" t="s">
        <v>23</v>
      </c>
      <c r="E20" s="130" t="s">
        <v>21</v>
      </c>
      <c r="F20" s="1"/>
    </row>
    <row r="21" spans="1:6" s="68" customFormat="1" x14ac:dyDescent="0.25">
      <c r="A21" s="138">
        <v>43739</v>
      </c>
      <c r="B21" s="128">
        <v>9.49</v>
      </c>
      <c r="C21" s="128" t="s">
        <v>278</v>
      </c>
      <c r="D21" s="129" t="s">
        <v>23</v>
      </c>
      <c r="E21" s="130" t="s">
        <v>21</v>
      </c>
      <c r="F21" s="1"/>
    </row>
    <row r="22" spans="1:6" s="68" customFormat="1" x14ac:dyDescent="0.25">
      <c r="A22" s="138">
        <v>43739</v>
      </c>
      <c r="B22" s="128">
        <v>4.7300000000000004</v>
      </c>
      <c r="C22" s="128" t="s">
        <v>278</v>
      </c>
      <c r="D22" s="129" t="s">
        <v>23</v>
      </c>
      <c r="E22" s="130" t="s">
        <v>21</v>
      </c>
      <c r="F22" s="1"/>
    </row>
    <row r="23" spans="1:6" s="68" customFormat="1" x14ac:dyDescent="0.25">
      <c r="A23" s="138">
        <v>43741</v>
      </c>
      <c r="B23" s="128">
        <v>28.51</v>
      </c>
      <c r="C23" s="128" t="s">
        <v>279</v>
      </c>
      <c r="D23" s="129" t="s">
        <v>23</v>
      </c>
      <c r="E23" s="130" t="s">
        <v>21</v>
      </c>
    </row>
    <row r="24" spans="1:6" s="68" customFormat="1" x14ac:dyDescent="0.25">
      <c r="A24" s="127">
        <v>43741</v>
      </c>
      <c r="B24" s="128">
        <v>80.7</v>
      </c>
      <c r="C24" s="132" t="s">
        <v>28</v>
      </c>
      <c r="D24" s="132" t="s">
        <v>29</v>
      </c>
      <c r="E24" s="133" t="s">
        <v>21</v>
      </c>
      <c r="F24" s="1"/>
    </row>
    <row r="25" spans="1:6" s="68" customFormat="1" x14ac:dyDescent="0.25">
      <c r="A25" s="138">
        <v>43744</v>
      </c>
      <c r="B25" s="128">
        <v>20.149999999999999</v>
      </c>
      <c r="C25" s="128" t="s">
        <v>30</v>
      </c>
      <c r="D25" s="129" t="s">
        <v>23</v>
      </c>
      <c r="E25" s="130" t="s">
        <v>24</v>
      </c>
      <c r="F25" s="1"/>
    </row>
    <row r="26" spans="1:6" s="68" customFormat="1" ht="26.4" x14ac:dyDescent="0.25">
      <c r="A26" s="145" t="s">
        <v>31</v>
      </c>
      <c r="B26" s="146">
        <v>881.23</v>
      </c>
      <c r="C26" s="146" t="s">
        <v>32</v>
      </c>
      <c r="D26" s="147" t="s">
        <v>20</v>
      </c>
      <c r="E26" s="148" t="s">
        <v>33</v>
      </c>
      <c r="F26" s="1"/>
    </row>
    <row r="27" spans="1:6" s="68" customFormat="1" x14ac:dyDescent="0.25">
      <c r="A27" s="138">
        <v>43752</v>
      </c>
      <c r="B27" s="128">
        <v>20.83</v>
      </c>
      <c r="C27" s="128" t="s">
        <v>34</v>
      </c>
      <c r="D27" s="129" t="s">
        <v>23</v>
      </c>
      <c r="E27" s="130" t="s">
        <v>35</v>
      </c>
      <c r="F27" s="1"/>
    </row>
    <row r="28" spans="1:6" s="68" customFormat="1" x14ac:dyDescent="0.25">
      <c r="A28" s="138" t="s">
        <v>31</v>
      </c>
      <c r="B28" s="128">
        <v>226.22</v>
      </c>
      <c r="C28" s="128" t="s">
        <v>36</v>
      </c>
      <c r="D28" s="129" t="s">
        <v>37</v>
      </c>
      <c r="E28" s="130" t="s">
        <v>33</v>
      </c>
      <c r="F28" s="1"/>
    </row>
    <row r="29" spans="1:6" s="68" customFormat="1" x14ac:dyDescent="0.25">
      <c r="A29" s="138" t="s">
        <v>38</v>
      </c>
      <c r="B29" s="128">
        <v>600.57000000000005</v>
      </c>
      <c r="C29" s="128" t="s">
        <v>39</v>
      </c>
      <c r="D29" s="129" t="s">
        <v>26</v>
      </c>
      <c r="E29" s="130" t="s">
        <v>33</v>
      </c>
      <c r="F29" s="1"/>
    </row>
    <row r="30" spans="1:6" s="68" customFormat="1" x14ac:dyDescent="0.25">
      <c r="A30" s="138">
        <v>43752</v>
      </c>
      <c r="B30" s="128">
        <v>20.83</v>
      </c>
      <c r="C30" s="128" t="s">
        <v>34</v>
      </c>
      <c r="D30" s="129" t="s">
        <v>23</v>
      </c>
      <c r="E30" s="130" t="s">
        <v>24</v>
      </c>
      <c r="F30" s="1"/>
    </row>
    <row r="31" spans="1:6" s="68" customFormat="1" x14ac:dyDescent="0.25">
      <c r="A31" s="138">
        <v>43752</v>
      </c>
      <c r="B31" s="128">
        <v>22.67</v>
      </c>
      <c r="C31" s="128" t="s">
        <v>40</v>
      </c>
      <c r="D31" s="129" t="s">
        <v>23</v>
      </c>
      <c r="E31" s="130" t="s">
        <v>33</v>
      </c>
      <c r="F31" s="1"/>
    </row>
    <row r="32" spans="1:6" s="68" customFormat="1" x14ac:dyDescent="0.25">
      <c r="A32" s="138">
        <v>43752</v>
      </c>
      <c r="B32" s="128">
        <v>22.65</v>
      </c>
      <c r="C32" s="128" t="s">
        <v>41</v>
      </c>
      <c r="D32" s="129" t="s">
        <v>23</v>
      </c>
      <c r="E32" s="130" t="s">
        <v>33</v>
      </c>
      <c r="F32" s="1"/>
    </row>
    <row r="33" spans="1:6" s="68" customFormat="1" x14ac:dyDescent="0.25">
      <c r="A33" s="138">
        <v>43755</v>
      </c>
      <c r="B33" s="128">
        <v>18.239999999999998</v>
      </c>
      <c r="C33" s="128" t="s">
        <v>30</v>
      </c>
      <c r="D33" s="129" t="s">
        <v>23</v>
      </c>
      <c r="E33" s="130" t="s">
        <v>24</v>
      </c>
      <c r="F33" s="1"/>
    </row>
    <row r="34" spans="1:6" s="68" customFormat="1" ht="26.4" x14ac:dyDescent="0.25">
      <c r="A34" s="145" t="s">
        <v>42</v>
      </c>
      <c r="B34" s="146">
        <v>653.87</v>
      </c>
      <c r="C34" s="146" t="s">
        <v>287</v>
      </c>
      <c r="D34" s="147" t="s">
        <v>20</v>
      </c>
      <c r="E34" s="148" t="s">
        <v>43</v>
      </c>
      <c r="F34" s="1"/>
    </row>
    <row r="35" spans="1:6" s="68" customFormat="1" x14ac:dyDescent="0.25">
      <c r="A35" s="138">
        <v>43803</v>
      </c>
      <c r="B35" s="128">
        <v>35.04</v>
      </c>
      <c r="C35" s="128" t="s">
        <v>44</v>
      </c>
      <c r="D35" s="129" t="s">
        <v>23</v>
      </c>
      <c r="E35" s="130" t="s">
        <v>24</v>
      </c>
      <c r="F35" s="1"/>
    </row>
    <row r="36" spans="1:6" s="68" customFormat="1" x14ac:dyDescent="0.25">
      <c r="A36" s="138">
        <v>43803</v>
      </c>
      <c r="B36" s="128">
        <v>56.94</v>
      </c>
      <c r="C36" s="128" t="s">
        <v>45</v>
      </c>
      <c r="D36" s="129" t="s">
        <v>23</v>
      </c>
      <c r="E36" s="130" t="s">
        <v>43</v>
      </c>
      <c r="F36" s="1"/>
    </row>
    <row r="37" spans="1:6" s="68" customFormat="1" x14ac:dyDescent="0.25">
      <c r="A37" s="138">
        <v>43803</v>
      </c>
      <c r="B37" s="128">
        <v>10.73</v>
      </c>
      <c r="C37" s="128" t="s">
        <v>46</v>
      </c>
      <c r="D37" s="129" t="s">
        <v>23</v>
      </c>
      <c r="E37" s="130" t="s">
        <v>43</v>
      </c>
      <c r="F37" s="1"/>
    </row>
    <row r="38" spans="1:6" s="68" customFormat="1" x14ac:dyDescent="0.25">
      <c r="A38" s="138">
        <v>43803</v>
      </c>
      <c r="B38" s="128">
        <v>18.399999999999999</v>
      </c>
      <c r="C38" s="128" t="s">
        <v>47</v>
      </c>
      <c r="D38" s="129" t="s">
        <v>23</v>
      </c>
      <c r="E38" s="130" t="s">
        <v>43</v>
      </c>
      <c r="F38" s="1"/>
    </row>
    <row r="39" spans="1:6" s="68" customFormat="1" ht="66" x14ac:dyDescent="0.25">
      <c r="A39" s="145" t="s">
        <v>48</v>
      </c>
      <c r="B39" s="146">
        <v>1685</v>
      </c>
      <c r="C39" s="146" t="s">
        <v>273</v>
      </c>
      <c r="D39" s="147" t="s">
        <v>20</v>
      </c>
      <c r="E39" s="148" t="s">
        <v>49</v>
      </c>
      <c r="F39" s="1"/>
    </row>
    <row r="40" spans="1:6" s="68" customFormat="1" ht="13.2" customHeight="1" x14ac:dyDescent="0.25">
      <c r="A40" s="127">
        <v>43879</v>
      </c>
      <c r="B40" s="128">
        <v>351.59</v>
      </c>
      <c r="C40" s="128" t="s">
        <v>50</v>
      </c>
      <c r="D40" s="129" t="s">
        <v>26</v>
      </c>
      <c r="E40" s="130" t="s">
        <v>51</v>
      </c>
      <c r="F40" s="1"/>
    </row>
    <row r="41" spans="1:6" s="68" customFormat="1" ht="13.2" customHeight="1" x14ac:dyDescent="0.25">
      <c r="A41" s="127">
        <v>43880</v>
      </c>
      <c r="B41" s="128">
        <v>437.53</v>
      </c>
      <c r="C41" s="128" t="s">
        <v>52</v>
      </c>
      <c r="D41" s="129" t="s">
        <v>26</v>
      </c>
      <c r="E41" s="130" t="s">
        <v>53</v>
      </c>
      <c r="F41" s="1" t="s">
        <v>54</v>
      </c>
    </row>
    <row r="42" spans="1:6" s="68" customFormat="1" x14ac:dyDescent="0.25">
      <c r="A42" s="127">
        <v>43880</v>
      </c>
      <c r="B42" s="128">
        <v>54.51</v>
      </c>
      <c r="C42" s="128" t="s">
        <v>55</v>
      </c>
      <c r="D42" s="129" t="s">
        <v>56</v>
      </c>
      <c r="E42" s="130" t="s">
        <v>53</v>
      </c>
      <c r="F42" s="1"/>
    </row>
    <row r="43" spans="1:6" s="68" customFormat="1" x14ac:dyDescent="0.25">
      <c r="A43" s="127">
        <v>43879</v>
      </c>
      <c r="B43" s="128">
        <v>22.41</v>
      </c>
      <c r="C43" s="128" t="s">
        <v>34</v>
      </c>
      <c r="D43" s="129" t="s">
        <v>23</v>
      </c>
      <c r="E43" s="130" t="s">
        <v>24</v>
      </c>
      <c r="F43" s="1"/>
    </row>
    <row r="44" spans="1:6" s="68" customFormat="1" ht="12.75" customHeight="1" x14ac:dyDescent="0.25">
      <c r="A44" s="127">
        <v>43879</v>
      </c>
      <c r="B44" s="128">
        <v>64.17</v>
      </c>
      <c r="C44" s="128" t="s">
        <v>57</v>
      </c>
      <c r="D44" s="129" t="s">
        <v>23</v>
      </c>
      <c r="E44" s="130" t="s">
        <v>51</v>
      </c>
      <c r="F44" s="1"/>
    </row>
    <row r="45" spans="1:6" s="68" customFormat="1" x14ac:dyDescent="0.25">
      <c r="A45" s="127">
        <v>43879</v>
      </c>
      <c r="B45" s="128">
        <v>40.24</v>
      </c>
      <c r="C45" s="128" t="s">
        <v>58</v>
      </c>
      <c r="D45" s="129" t="s">
        <v>56</v>
      </c>
      <c r="E45" s="130" t="s">
        <v>51</v>
      </c>
      <c r="F45" s="1"/>
    </row>
    <row r="46" spans="1:6" s="68" customFormat="1" x14ac:dyDescent="0.25">
      <c r="A46" s="131">
        <v>43880</v>
      </c>
      <c r="B46" s="128">
        <v>59.51</v>
      </c>
      <c r="C46" s="128" t="s">
        <v>59</v>
      </c>
      <c r="D46" s="129" t="s">
        <v>23</v>
      </c>
      <c r="E46" s="130" t="s">
        <v>51</v>
      </c>
      <c r="F46" s="1" t="s">
        <v>60</v>
      </c>
    </row>
    <row r="47" spans="1:6" s="68" customFormat="1" x14ac:dyDescent="0.25">
      <c r="A47" s="131">
        <v>43880</v>
      </c>
      <c r="B47" s="128">
        <v>58.96</v>
      </c>
      <c r="C47" s="128" t="s">
        <v>61</v>
      </c>
      <c r="D47" s="129" t="s">
        <v>23</v>
      </c>
      <c r="E47" s="130" t="s">
        <v>53</v>
      </c>
      <c r="F47" s="1"/>
    </row>
    <row r="48" spans="1:6" s="68" customFormat="1" x14ac:dyDescent="0.25">
      <c r="A48" s="131">
        <v>43881</v>
      </c>
      <c r="B48" s="128">
        <v>82.51</v>
      </c>
      <c r="C48" s="128" t="s">
        <v>62</v>
      </c>
      <c r="D48" s="129" t="s">
        <v>23</v>
      </c>
      <c r="E48" s="130" t="s">
        <v>53</v>
      </c>
      <c r="F48" s="1"/>
    </row>
    <row r="49" spans="1:6" s="68" customFormat="1" x14ac:dyDescent="0.25">
      <c r="A49" s="131">
        <v>43881</v>
      </c>
      <c r="B49" s="128">
        <v>54.58</v>
      </c>
      <c r="C49" s="128" t="s">
        <v>63</v>
      </c>
      <c r="D49" s="129" t="s">
        <v>23</v>
      </c>
      <c r="E49" s="130" t="s">
        <v>43</v>
      </c>
      <c r="F49" s="1"/>
    </row>
    <row r="50" spans="1:6" s="68" customFormat="1" x14ac:dyDescent="0.25">
      <c r="A50" s="131">
        <v>43881</v>
      </c>
      <c r="B50" s="128">
        <v>50</v>
      </c>
      <c r="C50" s="128" t="s">
        <v>64</v>
      </c>
      <c r="D50" s="129" t="s">
        <v>56</v>
      </c>
      <c r="E50" s="130" t="s">
        <v>43</v>
      </c>
      <c r="F50" s="1"/>
    </row>
    <row r="51" spans="1:6" s="68" customFormat="1" x14ac:dyDescent="0.25">
      <c r="A51" s="131">
        <v>43882</v>
      </c>
      <c r="B51" s="128">
        <v>9.2799999999999994</v>
      </c>
      <c r="C51" s="128" t="s">
        <v>65</v>
      </c>
      <c r="D51" s="129" t="s">
        <v>23</v>
      </c>
      <c r="E51" s="130" t="s">
        <v>43</v>
      </c>
      <c r="F51" s="1"/>
    </row>
    <row r="52" spans="1:6" s="68" customFormat="1" x14ac:dyDescent="0.25">
      <c r="A52" s="131">
        <v>43882</v>
      </c>
      <c r="B52" s="128">
        <v>19.29</v>
      </c>
      <c r="C52" s="128" t="s">
        <v>66</v>
      </c>
      <c r="D52" s="129" t="s">
        <v>23</v>
      </c>
      <c r="E52" s="130" t="s">
        <v>43</v>
      </c>
      <c r="F52" s="1"/>
    </row>
    <row r="53" spans="1:6" s="68" customFormat="1" ht="26.4" x14ac:dyDescent="0.25">
      <c r="A53" s="131">
        <v>43884</v>
      </c>
      <c r="B53" s="128">
        <v>6.52</v>
      </c>
      <c r="C53" s="128" t="s">
        <v>274</v>
      </c>
      <c r="D53" s="129" t="s">
        <v>23</v>
      </c>
      <c r="E53" s="130" t="s">
        <v>24</v>
      </c>
      <c r="F53" s="1"/>
    </row>
    <row r="54" spans="1:6" s="68" customFormat="1" x14ac:dyDescent="0.25">
      <c r="A54" s="131">
        <v>43884</v>
      </c>
      <c r="B54" s="128">
        <v>13.82</v>
      </c>
      <c r="C54" s="128" t="s">
        <v>67</v>
      </c>
      <c r="D54" s="129" t="s">
        <v>23</v>
      </c>
      <c r="E54" s="130" t="s">
        <v>24</v>
      </c>
      <c r="F54" s="1"/>
    </row>
    <row r="55" spans="1:6" x14ac:dyDescent="0.25">
      <c r="A55" s="131"/>
      <c r="B55" s="128"/>
      <c r="C55" s="128"/>
      <c r="D55" s="129"/>
      <c r="E55" s="130"/>
      <c r="F55" s="46"/>
    </row>
    <row r="56" spans="1:6" ht="10.5" customHeight="1" x14ac:dyDescent="0.25">
      <c r="A56" s="86" t="s">
        <v>68</v>
      </c>
      <c r="B56" s="87">
        <f>SUM(B12:B55)</f>
        <v>12944.820000000002</v>
      </c>
      <c r="C56" s="143" t="str">
        <f>IF(SUBTOTAL(3,B12:B55)=SUBTOTAL(103,B12:B55),'Summary and sign-off'!$A$48,'Summary and sign-off'!$A$49)</f>
        <v>Check - there are no hidden rows with data</v>
      </c>
      <c r="D56" s="161" t="str">
        <f>IF('Summary and sign-off'!F55='Summary and sign-off'!F54,'Summary and sign-off'!A51,'Summary and sign-off'!A50)</f>
        <v>Check - each entry provides sufficient information</v>
      </c>
      <c r="E56" s="161"/>
      <c r="F56" s="27"/>
    </row>
    <row r="57" spans="1:6" ht="24.75" customHeight="1" x14ac:dyDescent="0.3">
      <c r="A57" s="27"/>
      <c r="B57" s="22"/>
      <c r="C57" s="27"/>
      <c r="D57" s="27"/>
      <c r="E57" s="27"/>
      <c r="F57" s="47"/>
    </row>
    <row r="58" spans="1:6" ht="27" customHeight="1" x14ac:dyDescent="0.25">
      <c r="A58" s="162" t="s">
        <v>69</v>
      </c>
      <c r="B58" s="162"/>
      <c r="C58" s="162"/>
      <c r="D58" s="162"/>
      <c r="E58" s="162"/>
      <c r="F58" s="48"/>
    </row>
    <row r="59" spans="1:6" s="68" customFormat="1" ht="26.4" hidden="1" x14ac:dyDescent="0.25">
      <c r="A59" s="35" t="s">
        <v>14</v>
      </c>
      <c r="B59" s="35" t="s">
        <v>70</v>
      </c>
      <c r="C59" s="35" t="s">
        <v>71</v>
      </c>
      <c r="D59" s="35" t="s">
        <v>17</v>
      </c>
      <c r="E59" s="35" t="s">
        <v>18</v>
      </c>
      <c r="F59" s="1"/>
    </row>
    <row r="60" spans="1:6" s="68" customFormat="1" ht="26.4" x14ac:dyDescent="0.25">
      <c r="A60" s="138" t="s">
        <v>72</v>
      </c>
      <c r="B60" s="128">
        <f>(304.57+362.85+85.49)-(39.73+47.33+16.82)</f>
        <v>649.03000000000009</v>
      </c>
      <c r="C60" s="128" t="s">
        <v>275</v>
      </c>
      <c r="D60" s="129" t="s">
        <v>20</v>
      </c>
      <c r="E60" s="130" t="s">
        <v>73</v>
      </c>
      <c r="F60" s="1"/>
    </row>
    <row r="61" spans="1:6" s="68" customFormat="1" x14ac:dyDescent="0.25">
      <c r="A61" s="138">
        <v>43748</v>
      </c>
      <c r="B61" s="128">
        <v>20.71</v>
      </c>
      <c r="C61" s="128" t="s">
        <v>74</v>
      </c>
      <c r="D61" s="129" t="s">
        <v>23</v>
      </c>
      <c r="E61" s="130" t="s">
        <v>24</v>
      </c>
      <c r="F61" s="1"/>
    </row>
    <row r="62" spans="1:6" s="127" customFormat="1" ht="26.4" x14ac:dyDescent="0.25">
      <c r="A62" s="138">
        <v>43748</v>
      </c>
      <c r="B62" s="128">
        <v>44.91</v>
      </c>
      <c r="C62" s="128" t="s">
        <v>75</v>
      </c>
      <c r="D62" s="129" t="s">
        <v>23</v>
      </c>
      <c r="E62" s="130" t="s">
        <v>73</v>
      </c>
      <c r="F62" s="144"/>
    </row>
    <row r="63" spans="1:6" s="68" customFormat="1" x14ac:dyDescent="0.25">
      <c r="A63" s="138">
        <v>43748</v>
      </c>
      <c r="B63" s="128">
        <f>270/1.15</f>
        <v>234.78260869565219</v>
      </c>
      <c r="C63" s="128" t="s">
        <v>268</v>
      </c>
      <c r="D63" s="129" t="s">
        <v>26</v>
      </c>
      <c r="E63" s="130" t="s">
        <v>73</v>
      </c>
      <c r="F63" s="1"/>
    </row>
    <row r="64" spans="1:6" s="68" customFormat="1" x14ac:dyDescent="0.25">
      <c r="A64" s="138">
        <v>43749</v>
      </c>
      <c r="B64" s="128">
        <v>52.23</v>
      </c>
      <c r="C64" s="128" t="s">
        <v>76</v>
      </c>
      <c r="D64" s="129" t="s">
        <v>23</v>
      </c>
      <c r="E64" s="130" t="s">
        <v>73</v>
      </c>
      <c r="F64" s="1"/>
    </row>
    <row r="65" spans="1:6" s="68" customFormat="1" x14ac:dyDescent="0.25">
      <c r="A65" s="138">
        <v>43749</v>
      </c>
      <c r="B65" s="128">
        <v>15.49</v>
      </c>
      <c r="C65" s="128" t="s">
        <v>77</v>
      </c>
      <c r="D65" s="129" t="s">
        <v>23</v>
      </c>
      <c r="E65" s="130" t="s">
        <v>24</v>
      </c>
      <c r="F65" s="1"/>
    </row>
    <row r="66" spans="1:6" s="68" customFormat="1" ht="39.6" x14ac:dyDescent="0.25">
      <c r="A66" s="145" t="s">
        <v>78</v>
      </c>
      <c r="B66" s="146">
        <f>374.38+8+20</f>
        <v>402.38</v>
      </c>
      <c r="C66" s="147" t="s">
        <v>79</v>
      </c>
      <c r="D66" s="147" t="s">
        <v>20</v>
      </c>
      <c r="E66" s="148" t="s">
        <v>73</v>
      </c>
      <c r="F66" s="1"/>
    </row>
    <row r="67" spans="1:6" s="68" customFormat="1" x14ac:dyDescent="0.25">
      <c r="A67" s="138">
        <v>43782</v>
      </c>
      <c r="B67" s="128">
        <v>21.34</v>
      </c>
      <c r="C67" s="128" t="s">
        <v>80</v>
      </c>
      <c r="D67" s="129" t="s">
        <v>23</v>
      </c>
      <c r="E67" s="130" t="s">
        <v>24</v>
      </c>
      <c r="F67" s="1"/>
    </row>
    <row r="68" spans="1:6" s="68" customFormat="1" ht="26.4" x14ac:dyDescent="0.25">
      <c r="A68" s="138">
        <v>43782</v>
      </c>
      <c r="B68" s="128">
        <v>51.54</v>
      </c>
      <c r="C68" s="128" t="s">
        <v>81</v>
      </c>
      <c r="D68" s="129" t="s">
        <v>23</v>
      </c>
      <c r="E68" s="130" t="s">
        <v>82</v>
      </c>
      <c r="F68" s="1"/>
    </row>
    <row r="69" spans="1:6" s="68" customFormat="1" x14ac:dyDescent="0.25">
      <c r="A69" s="138">
        <v>43782</v>
      </c>
      <c r="B69" s="128">
        <v>20.82</v>
      </c>
      <c r="C69" s="128" t="s">
        <v>83</v>
      </c>
      <c r="D69" s="129" t="s">
        <v>23</v>
      </c>
      <c r="E69" s="130" t="s">
        <v>82</v>
      </c>
      <c r="F69" s="1"/>
    </row>
    <row r="70" spans="1:6" s="68" customFormat="1" x14ac:dyDescent="0.25">
      <c r="A70" s="138">
        <v>43782</v>
      </c>
      <c r="B70" s="128">
        <v>21.44</v>
      </c>
      <c r="C70" s="128" t="s">
        <v>84</v>
      </c>
      <c r="D70" s="129" t="s">
        <v>85</v>
      </c>
      <c r="E70" s="130" t="s">
        <v>82</v>
      </c>
      <c r="F70" s="1"/>
    </row>
    <row r="71" spans="1:6" s="68" customFormat="1" x14ac:dyDescent="0.25">
      <c r="A71" s="138">
        <v>43782</v>
      </c>
      <c r="B71" s="128">
        <v>44.95</v>
      </c>
      <c r="C71" s="128" t="s">
        <v>86</v>
      </c>
      <c r="D71" s="129" t="s">
        <v>23</v>
      </c>
      <c r="E71" s="130" t="s">
        <v>82</v>
      </c>
      <c r="F71" s="1"/>
    </row>
    <row r="72" spans="1:6" s="68" customFormat="1" x14ac:dyDescent="0.25">
      <c r="A72" s="138" t="s">
        <v>87</v>
      </c>
      <c r="B72" s="128">
        <v>747.83</v>
      </c>
      <c r="C72" s="129" t="s">
        <v>282</v>
      </c>
      <c r="D72" s="129" t="s">
        <v>26</v>
      </c>
      <c r="E72" s="130" t="s">
        <v>82</v>
      </c>
      <c r="F72" s="1"/>
    </row>
    <row r="73" spans="1:6" s="68" customFormat="1" x14ac:dyDescent="0.25">
      <c r="A73" s="138">
        <v>43784</v>
      </c>
      <c r="B73" s="128">
        <v>81.069999999999993</v>
      </c>
      <c r="C73" s="128" t="s">
        <v>88</v>
      </c>
      <c r="D73" s="129" t="s">
        <v>85</v>
      </c>
      <c r="E73" s="130" t="s">
        <v>82</v>
      </c>
      <c r="F73" s="1"/>
    </row>
    <row r="74" spans="1:6" s="68" customFormat="1" ht="26.4" x14ac:dyDescent="0.25">
      <c r="A74" s="138">
        <v>43786</v>
      </c>
      <c r="B74" s="128">
        <v>45.56</v>
      </c>
      <c r="C74" s="128" t="s">
        <v>89</v>
      </c>
      <c r="D74" s="129" t="s">
        <v>23</v>
      </c>
      <c r="E74" s="130" t="s">
        <v>82</v>
      </c>
      <c r="F74" s="1"/>
    </row>
    <row r="75" spans="1:6" s="68" customFormat="1" x14ac:dyDescent="0.25">
      <c r="A75" s="138">
        <v>43786</v>
      </c>
      <c r="B75" s="128">
        <v>288.77999999999997</v>
      </c>
      <c r="C75" s="128" t="s">
        <v>90</v>
      </c>
      <c r="D75" s="129" t="s">
        <v>26</v>
      </c>
      <c r="E75" s="130" t="s">
        <v>73</v>
      </c>
      <c r="F75" s="1"/>
    </row>
    <row r="76" spans="1:6" s="68" customFormat="1" ht="26.4" x14ac:dyDescent="0.25">
      <c r="A76" s="138">
        <v>43787</v>
      </c>
      <c r="B76" s="128">
        <v>74.510000000000005</v>
      </c>
      <c r="C76" s="128" t="s">
        <v>91</v>
      </c>
      <c r="D76" s="129" t="s">
        <v>85</v>
      </c>
      <c r="E76" s="130" t="s">
        <v>73</v>
      </c>
      <c r="F76" s="1"/>
    </row>
    <row r="77" spans="1:6" s="68" customFormat="1" ht="26.4" x14ac:dyDescent="0.25">
      <c r="A77" s="145" t="s">
        <v>92</v>
      </c>
      <c r="B77" s="146">
        <v>96.3</v>
      </c>
      <c r="C77" s="146" t="s">
        <v>286</v>
      </c>
      <c r="D77" s="147" t="s">
        <v>20</v>
      </c>
      <c r="E77" s="148" t="s">
        <v>73</v>
      </c>
      <c r="F77" s="1"/>
    </row>
    <row r="78" spans="1:6" s="68" customFormat="1" ht="26.4" x14ac:dyDescent="0.25">
      <c r="A78" s="138">
        <v>43807</v>
      </c>
      <c r="B78" s="128">
        <v>45.7</v>
      </c>
      <c r="C78" s="128" t="s">
        <v>93</v>
      </c>
      <c r="D78" s="129" t="s">
        <v>23</v>
      </c>
      <c r="E78" s="130" t="s">
        <v>73</v>
      </c>
      <c r="F78" s="1"/>
    </row>
    <row r="79" spans="1:6" s="68" customFormat="1" x14ac:dyDescent="0.25">
      <c r="A79" s="138">
        <v>43807</v>
      </c>
      <c r="B79" s="128">
        <v>208.95</v>
      </c>
      <c r="C79" s="128" t="s">
        <v>269</v>
      </c>
      <c r="D79" s="129" t="s">
        <v>26</v>
      </c>
      <c r="E79" s="130" t="s">
        <v>73</v>
      </c>
      <c r="F79" s="1"/>
    </row>
    <row r="80" spans="1:6" s="68" customFormat="1" ht="26.4" x14ac:dyDescent="0.25">
      <c r="A80" s="138">
        <v>43808</v>
      </c>
      <c r="B80" s="128">
        <v>38.659999999999997</v>
      </c>
      <c r="C80" s="128" t="s">
        <v>94</v>
      </c>
      <c r="D80" s="129" t="s">
        <v>85</v>
      </c>
      <c r="E80" s="130" t="s">
        <v>24</v>
      </c>
      <c r="F80" s="1"/>
    </row>
    <row r="81" spans="1:6" s="68" customFormat="1" ht="39.6" x14ac:dyDescent="0.25">
      <c r="A81" s="145" t="s">
        <v>95</v>
      </c>
      <c r="B81" s="146">
        <f>478.19+24.52+20</f>
        <v>522.71</v>
      </c>
      <c r="C81" s="146" t="s">
        <v>96</v>
      </c>
      <c r="D81" s="147" t="s">
        <v>20</v>
      </c>
      <c r="E81" s="148" t="s">
        <v>73</v>
      </c>
      <c r="F81" s="1"/>
    </row>
    <row r="82" spans="1:6" s="68" customFormat="1" x14ac:dyDescent="0.25">
      <c r="A82" s="138">
        <v>43811</v>
      </c>
      <c r="B82" s="128">
        <v>260.87</v>
      </c>
      <c r="C82" s="128" t="s">
        <v>97</v>
      </c>
      <c r="D82" s="129" t="s">
        <v>26</v>
      </c>
      <c r="E82" s="130" t="s">
        <v>73</v>
      </c>
      <c r="F82" s="1"/>
    </row>
    <row r="83" spans="1:6" s="68" customFormat="1" x14ac:dyDescent="0.25">
      <c r="A83" s="138">
        <v>43811</v>
      </c>
      <c r="B83" s="128">
        <v>46.25</v>
      </c>
      <c r="C83" s="128" t="s">
        <v>98</v>
      </c>
      <c r="D83" s="129" t="s">
        <v>85</v>
      </c>
      <c r="E83" s="130" t="s">
        <v>35</v>
      </c>
      <c r="F83" s="1"/>
    </row>
    <row r="84" spans="1:6" s="68" customFormat="1" x14ac:dyDescent="0.25">
      <c r="A84" s="138">
        <v>43811</v>
      </c>
      <c r="B84" s="128">
        <v>40.83</v>
      </c>
      <c r="C84" s="128" t="s">
        <v>99</v>
      </c>
      <c r="D84" s="129" t="s">
        <v>23</v>
      </c>
      <c r="E84" s="130" t="s">
        <v>73</v>
      </c>
      <c r="F84" s="1"/>
    </row>
    <row r="85" spans="1:6" s="68" customFormat="1" x14ac:dyDescent="0.25">
      <c r="A85" s="138">
        <v>43812</v>
      </c>
      <c r="B85" s="128">
        <v>31.31</v>
      </c>
      <c r="C85" s="128" t="s">
        <v>100</v>
      </c>
      <c r="D85" s="129" t="s">
        <v>85</v>
      </c>
      <c r="E85" s="130" t="s">
        <v>73</v>
      </c>
      <c r="F85" s="1"/>
    </row>
    <row r="86" spans="1:6" s="68" customFormat="1" x14ac:dyDescent="0.25">
      <c r="A86" s="138">
        <v>43812</v>
      </c>
      <c r="B86" s="128">
        <v>26.87</v>
      </c>
      <c r="C86" s="128" t="s">
        <v>101</v>
      </c>
      <c r="D86" s="129" t="s">
        <v>85</v>
      </c>
      <c r="E86" s="130" t="s">
        <v>24</v>
      </c>
      <c r="F86" s="1"/>
    </row>
    <row r="87" spans="1:6" s="68" customFormat="1" ht="39.6" x14ac:dyDescent="0.25">
      <c r="A87" s="145">
        <v>43816</v>
      </c>
      <c r="B87" s="146">
        <f>349.86+43.48</f>
        <v>393.34000000000003</v>
      </c>
      <c r="C87" s="146" t="s">
        <v>102</v>
      </c>
      <c r="D87" s="147" t="s">
        <v>20</v>
      </c>
      <c r="E87" s="148" t="s">
        <v>73</v>
      </c>
      <c r="F87" s="1"/>
    </row>
    <row r="88" spans="1:6" s="68" customFormat="1" x14ac:dyDescent="0.25">
      <c r="A88" s="138">
        <v>43816</v>
      </c>
      <c r="B88" s="128">
        <v>19.149999999999999</v>
      </c>
      <c r="C88" s="128" t="s">
        <v>98</v>
      </c>
      <c r="D88" s="129" t="s">
        <v>85</v>
      </c>
      <c r="E88" s="130" t="s">
        <v>24</v>
      </c>
      <c r="F88" s="1"/>
    </row>
    <row r="89" spans="1:6" s="68" customFormat="1" x14ac:dyDescent="0.25">
      <c r="A89" s="138">
        <v>43816</v>
      </c>
      <c r="B89" s="128">
        <v>57.24</v>
      </c>
      <c r="C89" s="128" t="s">
        <v>99</v>
      </c>
      <c r="D89" s="129" t="s">
        <v>85</v>
      </c>
      <c r="E89" s="130" t="s">
        <v>73</v>
      </c>
      <c r="F89" s="1"/>
    </row>
    <row r="90" spans="1:6" s="68" customFormat="1" x14ac:dyDescent="0.25">
      <c r="A90" s="138">
        <v>43817</v>
      </c>
      <c r="B90" s="128">
        <v>32.369999999999997</v>
      </c>
      <c r="C90" s="128" t="s">
        <v>103</v>
      </c>
      <c r="D90" s="129" t="s">
        <v>85</v>
      </c>
      <c r="E90" s="130" t="s">
        <v>73</v>
      </c>
      <c r="F90" s="1"/>
    </row>
    <row r="91" spans="1:6" s="68" customFormat="1" x14ac:dyDescent="0.25">
      <c r="A91" s="138">
        <v>43817</v>
      </c>
      <c r="B91" s="128">
        <v>20.18</v>
      </c>
      <c r="C91" s="128" t="s">
        <v>104</v>
      </c>
      <c r="D91" s="129" t="s">
        <v>85</v>
      </c>
      <c r="E91" s="130" t="s">
        <v>24</v>
      </c>
      <c r="F91" s="1"/>
    </row>
    <row r="92" spans="1:6" s="68" customFormat="1" ht="26.4" x14ac:dyDescent="0.25">
      <c r="A92" s="138" t="s">
        <v>105</v>
      </c>
      <c r="B92" s="128">
        <v>529.79999999999995</v>
      </c>
      <c r="C92" s="129" t="s">
        <v>106</v>
      </c>
      <c r="D92" s="129" t="s">
        <v>20</v>
      </c>
      <c r="E92" s="130" t="s">
        <v>73</v>
      </c>
      <c r="F92" s="1"/>
    </row>
    <row r="93" spans="1:6" s="68" customFormat="1" x14ac:dyDescent="0.25">
      <c r="A93" s="138" t="s">
        <v>105</v>
      </c>
      <c r="B93" s="128">
        <v>213.61</v>
      </c>
      <c r="C93" s="129" t="s">
        <v>107</v>
      </c>
      <c r="D93" s="129" t="s">
        <v>26</v>
      </c>
      <c r="E93" s="130" t="s">
        <v>73</v>
      </c>
      <c r="F93" s="1"/>
    </row>
    <row r="94" spans="1:6" s="68" customFormat="1" x14ac:dyDescent="0.25">
      <c r="A94" s="138" t="s">
        <v>105</v>
      </c>
      <c r="B94" s="128">
        <v>12.19</v>
      </c>
      <c r="C94" s="128" t="s">
        <v>34</v>
      </c>
      <c r="D94" s="129" t="s">
        <v>23</v>
      </c>
      <c r="E94" s="130" t="s">
        <v>24</v>
      </c>
      <c r="F94" s="1"/>
    </row>
    <row r="95" spans="1:6" s="68" customFormat="1" x14ac:dyDescent="0.25">
      <c r="A95" s="138" t="s">
        <v>105</v>
      </c>
      <c r="B95" s="128">
        <v>56.48</v>
      </c>
      <c r="C95" s="128" t="s">
        <v>108</v>
      </c>
      <c r="D95" s="129" t="s">
        <v>23</v>
      </c>
      <c r="E95" s="130" t="s">
        <v>73</v>
      </c>
      <c r="F95" s="1"/>
    </row>
    <row r="96" spans="1:6" s="68" customFormat="1" x14ac:dyDescent="0.25">
      <c r="A96" s="138" t="s">
        <v>105</v>
      </c>
      <c r="B96" s="128">
        <v>29.43</v>
      </c>
      <c r="C96" s="128" t="s">
        <v>109</v>
      </c>
      <c r="D96" s="129" t="s">
        <v>23</v>
      </c>
      <c r="E96" s="130" t="s">
        <v>73</v>
      </c>
      <c r="F96" s="1"/>
    </row>
    <row r="97" spans="1:6" s="68" customFormat="1" x14ac:dyDescent="0.25">
      <c r="A97" s="138" t="s">
        <v>105</v>
      </c>
      <c r="B97" s="128">
        <v>52.34</v>
      </c>
      <c r="C97" s="128" t="s">
        <v>110</v>
      </c>
      <c r="D97" s="129" t="s">
        <v>23</v>
      </c>
      <c r="E97" s="130" t="s">
        <v>73</v>
      </c>
      <c r="F97" s="1"/>
    </row>
    <row r="98" spans="1:6" s="68" customFormat="1" x14ac:dyDescent="0.25">
      <c r="A98" s="138" t="s">
        <v>105</v>
      </c>
      <c r="B98" s="128">
        <v>22.5</v>
      </c>
      <c r="C98" s="128" t="s">
        <v>104</v>
      </c>
      <c r="D98" s="129" t="s">
        <v>23</v>
      </c>
      <c r="E98" s="130" t="s">
        <v>24</v>
      </c>
      <c r="F98" s="1"/>
    </row>
    <row r="99" spans="1:6" s="150" customFormat="1" x14ac:dyDescent="0.25">
      <c r="A99" s="145" t="s">
        <v>111</v>
      </c>
      <c r="B99" s="146">
        <v>482.38</v>
      </c>
      <c r="C99" s="146" t="s">
        <v>112</v>
      </c>
      <c r="D99" s="147" t="s">
        <v>20</v>
      </c>
      <c r="E99" s="148" t="s">
        <v>73</v>
      </c>
      <c r="F99" s="149"/>
    </row>
    <row r="100" spans="1:6" s="68" customFormat="1" x14ac:dyDescent="0.25">
      <c r="A100" s="138">
        <v>43874</v>
      </c>
      <c r="B100" s="128">
        <v>334.57</v>
      </c>
      <c r="C100" s="128" t="s">
        <v>113</v>
      </c>
      <c r="D100" s="129" t="s">
        <v>26</v>
      </c>
      <c r="E100" s="130" t="s">
        <v>73</v>
      </c>
      <c r="F100" s="1"/>
    </row>
    <row r="101" spans="1:6" s="68" customFormat="1" x14ac:dyDescent="0.25">
      <c r="A101" s="138">
        <v>43875</v>
      </c>
      <c r="B101" s="128">
        <v>18.97</v>
      </c>
      <c r="C101" s="128" t="s">
        <v>114</v>
      </c>
      <c r="D101" s="129" t="s">
        <v>56</v>
      </c>
      <c r="E101" s="130" t="s">
        <v>73</v>
      </c>
      <c r="F101" s="1"/>
    </row>
    <row r="102" spans="1:6" s="68" customFormat="1" x14ac:dyDescent="0.25">
      <c r="A102" s="138">
        <v>43877</v>
      </c>
      <c r="B102" s="128">
        <v>373.04</v>
      </c>
      <c r="C102" s="128" t="s">
        <v>115</v>
      </c>
      <c r="D102" s="129" t="s">
        <v>26</v>
      </c>
      <c r="E102" s="130" t="s">
        <v>73</v>
      </c>
      <c r="F102" s="1"/>
    </row>
    <row r="103" spans="1:6" s="68" customFormat="1" x14ac:dyDescent="0.25">
      <c r="A103" s="138" t="s">
        <v>111</v>
      </c>
      <c r="B103" s="128">
        <v>22.54</v>
      </c>
      <c r="C103" s="128" t="s">
        <v>34</v>
      </c>
      <c r="D103" s="129" t="s">
        <v>23</v>
      </c>
      <c r="E103" s="130" t="s">
        <v>24</v>
      </c>
      <c r="F103" s="1"/>
    </row>
    <row r="104" spans="1:6" s="68" customFormat="1" x14ac:dyDescent="0.25">
      <c r="A104" s="138" t="s">
        <v>111</v>
      </c>
      <c r="B104" s="128">
        <v>51.51</v>
      </c>
      <c r="C104" s="128" t="s">
        <v>108</v>
      </c>
      <c r="D104" s="129" t="s">
        <v>23</v>
      </c>
      <c r="E104" s="130" t="s">
        <v>73</v>
      </c>
      <c r="F104" s="1"/>
    </row>
    <row r="105" spans="1:6" s="68" customFormat="1" x14ac:dyDescent="0.25">
      <c r="A105" s="138" t="s">
        <v>111</v>
      </c>
      <c r="B105" s="128">
        <v>10.82</v>
      </c>
      <c r="C105" s="128" t="s">
        <v>116</v>
      </c>
      <c r="D105" s="129" t="s">
        <v>23</v>
      </c>
      <c r="E105" s="130" t="s">
        <v>73</v>
      </c>
      <c r="F105" s="1"/>
    </row>
    <row r="106" spans="1:6" s="68" customFormat="1" ht="26.4" x14ac:dyDescent="0.25">
      <c r="A106" s="138" t="s">
        <v>111</v>
      </c>
      <c r="B106" s="128">
        <v>7.96</v>
      </c>
      <c r="C106" s="128" t="s">
        <v>117</v>
      </c>
      <c r="D106" s="129" t="s">
        <v>23</v>
      </c>
      <c r="E106" s="130" t="s">
        <v>73</v>
      </c>
      <c r="F106" s="1"/>
    </row>
    <row r="107" spans="1:6" s="68" customFormat="1" ht="26.4" x14ac:dyDescent="0.25">
      <c r="A107" s="138" t="s">
        <v>111</v>
      </c>
      <c r="B107" s="128">
        <v>8.5</v>
      </c>
      <c r="C107" s="128" t="s">
        <v>118</v>
      </c>
      <c r="D107" s="129" t="s">
        <v>23</v>
      </c>
      <c r="E107" s="130" t="s">
        <v>73</v>
      </c>
      <c r="F107" s="1"/>
    </row>
    <row r="108" spans="1:6" s="68" customFormat="1" x14ac:dyDescent="0.25">
      <c r="A108" s="138" t="s">
        <v>111</v>
      </c>
      <c r="B108" s="128">
        <v>7</v>
      </c>
      <c r="C108" s="128" t="s">
        <v>119</v>
      </c>
      <c r="D108" s="129" t="s">
        <v>23</v>
      </c>
      <c r="E108" s="130" t="s">
        <v>73</v>
      </c>
      <c r="F108" s="1"/>
    </row>
    <row r="109" spans="1:6" s="68" customFormat="1" x14ac:dyDescent="0.25">
      <c r="A109" s="138" t="s">
        <v>111</v>
      </c>
      <c r="B109" s="128">
        <v>50.02</v>
      </c>
      <c r="C109" s="128" t="s">
        <v>120</v>
      </c>
      <c r="D109" s="129" t="s">
        <v>23</v>
      </c>
      <c r="E109" s="130" t="s">
        <v>73</v>
      </c>
      <c r="F109" s="1"/>
    </row>
    <row r="110" spans="1:6" s="68" customFormat="1" x14ac:dyDescent="0.25">
      <c r="A110" s="138" t="s">
        <v>111</v>
      </c>
      <c r="B110" s="128">
        <v>52.23</v>
      </c>
      <c r="C110" s="128" t="s">
        <v>121</v>
      </c>
      <c r="D110" s="129" t="s">
        <v>23</v>
      </c>
      <c r="E110" s="130" t="s">
        <v>73</v>
      </c>
      <c r="F110" s="1"/>
    </row>
    <row r="111" spans="1:6" s="68" customFormat="1" x14ac:dyDescent="0.25">
      <c r="A111" s="138" t="s">
        <v>111</v>
      </c>
      <c r="B111" s="128">
        <v>43.85</v>
      </c>
      <c r="C111" s="128" t="s">
        <v>122</v>
      </c>
      <c r="D111" s="129" t="s">
        <v>23</v>
      </c>
      <c r="E111" s="130" t="s">
        <v>73</v>
      </c>
      <c r="F111" s="1"/>
    </row>
    <row r="112" spans="1:6" s="68" customFormat="1" x14ac:dyDescent="0.25">
      <c r="A112" s="138" t="s">
        <v>111</v>
      </c>
      <c r="B112" s="128">
        <v>23.46</v>
      </c>
      <c r="C112" s="128" t="s">
        <v>123</v>
      </c>
      <c r="D112" s="129" t="s">
        <v>23</v>
      </c>
      <c r="E112" s="130" t="s">
        <v>24</v>
      </c>
      <c r="F112" s="1"/>
    </row>
    <row r="113" spans="1:6" s="68" customFormat="1" ht="26.4" x14ac:dyDescent="0.25">
      <c r="A113" s="145" t="s">
        <v>124</v>
      </c>
      <c r="B113" s="146">
        <v>536.29</v>
      </c>
      <c r="C113" s="146" t="s">
        <v>125</v>
      </c>
      <c r="D113" s="147" t="s">
        <v>20</v>
      </c>
      <c r="E113" s="148" t="s">
        <v>73</v>
      </c>
      <c r="F113" s="1"/>
    </row>
    <row r="114" spans="1:6" s="68" customFormat="1" x14ac:dyDescent="0.25">
      <c r="A114" s="138" t="s">
        <v>124</v>
      </c>
      <c r="B114" s="128">
        <v>331.87</v>
      </c>
      <c r="C114" s="128" t="s">
        <v>107</v>
      </c>
      <c r="D114" s="129" t="s">
        <v>26</v>
      </c>
      <c r="E114" s="130" t="s">
        <v>73</v>
      </c>
      <c r="F114" s="1"/>
    </row>
    <row r="115" spans="1:6" s="68" customFormat="1" x14ac:dyDescent="0.25">
      <c r="A115" s="138" t="s">
        <v>124</v>
      </c>
      <c r="B115" s="128">
        <v>24.47</v>
      </c>
      <c r="C115" s="128" t="s">
        <v>34</v>
      </c>
      <c r="D115" s="129" t="s">
        <v>23</v>
      </c>
      <c r="E115" s="130" t="s">
        <v>24</v>
      </c>
      <c r="F115" s="1"/>
    </row>
    <row r="116" spans="1:6" s="68" customFormat="1" x14ac:dyDescent="0.25">
      <c r="A116" s="138" t="s">
        <v>124</v>
      </c>
      <c r="B116" s="128">
        <v>53.77</v>
      </c>
      <c r="C116" s="128" t="s">
        <v>108</v>
      </c>
      <c r="D116" s="129" t="s">
        <v>23</v>
      </c>
      <c r="E116" s="130" t="s">
        <v>73</v>
      </c>
      <c r="F116" s="1"/>
    </row>
    <row r="117" spans="1:6" s="68" customFormat="1" x14ac:dyDescent="0.25">
      <c r="A117" s="138" t="s">
        <v>124</v>
      </c>
      <c r="B117" s="128">
        <v>10.27</v>
      </c>
      <c r="C117" s="128" t="s">
        <v>126</v>
      </c>
      <c r="D117" s="129" t="s">
        <v>23</v>
      </c>
      <c r="E117" s="130" t="s">
        <v>73</v>
      </c>
      <c r="F117" s="1"/>
    </row>
    <row r="118" spans="1:6" s="68" customFormat="1" x14ac:dyDescent="0.25">
      <c r="A118" s="138" t="s">
        <v>124</v>
      </c>
      <c r="B118" s="128">
        <v>6.23</v>
      </c>
      <c r="C118" s="128" t="s">
        <v>126</v>
      </c>
      <c r="D118" s="129" t="s">
        <v>23</v>
      </c>
      <c r="E118" s="130" t="s">
        <v>73</v>
      </c>
      <c r="F118" s="1"/>
    </row>
    <row r="119" spans="1:6" s="68" customFormat="1" x14ac:dyDescent="0.25">
      <c r="A119" s="138" t="s">
        <v>124</v>
      </c>
      <c r="B119" s="128">
        <v>7.69</v>
      </c>
      <c r="C119" s="128" t="s">
        <v>127</v>
      </c>
      <c r="D119" s="129" t="s">
        <v>23</v>
      </c>
      <c r="E119" s="130" t="s">
        <v>73</v>
      </c>
      <c r="F119" s="1"/>
    </row>
    <row r="120" spans="1:6" s="68" customFormat="1" x14ac:dyDescent="0.25">
      <c r="A120" s="138" t="s">
        <v>124</v>
      </c>
      <c r="B120" s="128">
        <v>51.17</v>
      </c>
      <c r="C120" s="128" t="s">
        <v>128</v>
      </c>
      <c r="D120" s="129" t="s">
        <v>23</v>
      </c>
      <c r="E120" s="130" t="s">
        <v>73</v>
      </c>
      <c r="F120" s="1"/>
    </row>
    <row r="121" spans="1:6" s="68" customFormat="1" x14ac:dyDescent="0.25">
      <c r="A121" s="138" t="s">
        <v>124</v>
      </c>
      <c r="B121" s="128">
        <v>25.94</v>
      </c>
      <c r="C121" s="128" t="s">
        <v>104</v>
      </c>
      <c r="D121" s="129" t="s">
        <v>23</v>
      </c>
      <c r="E121" s="130" t="s">
        <v>24</v>
      </c>
      <c r="F121" s="1"/>
    </row>
    <row r="122" spans="1:6" s="68" customFormat="1" ht="26.4" x14ac:dyDescent="0.25">
      <c r="A122" s="145">
        <v>43895</v>
      </c>
      <c r="B122" s="146">
        <v>405.86</v>
      </c>
      <c r="C122" s="146" t="s">
        <v>129</v>
      </c>
      <c r="D122" s="147" t="s">
        <v>20</v>
      </c>
      <c r="E122" s="148" t="s">
        <v>73</v>
      </c>
      <c r="F122" s="1"/>
    </row>
    <row r="123" spans="1:6" s="68" customFormat="1" x14ac:dyDescent="0.25">
      <c r="A123" s="138">
        <v>43895</v>
      </c>
      <c r="B123" s="128">
        <v>23.46</v>
      </c>
      <c r="C123" s="128" t="s">
        <v>34</v>
      </c>
      <c r="D123" s="129" t="s">
        <v>23</v>
      </c>
      <c r="E123" s="130" t="s">
        <v>24</v>
      </c>
      <c r="F123" s="1"/>
    </row>
    <row r="124" spans="1:6" s="68" customFormat="1" x14ac:dyDescent="0.25">
      <c r="A124" s="138">
        <v>43895</v>
      </c>
      <c r="B124" s="128">
        <v>46.11</v>
      </c>
      <c r="C124" s="128" t="s">
        <v>108</v>
      </c>
      <c r="D124" s="129" t="s">
        <v>23</v>
      </c>
      <c r="E124" s="130" t="s">
        <v>73</v>
      </c>
      <c r="F124" s="1"/>
    </row>
    <row r="125" spans="1:6" s="68" customFormat="1" x14ac:dyDescent="0.25">
      <c r="A125" s="138">
        <v>43895</v>
      </c>
      <c r="B125" s="128">
        <v>13.62</v>
      </c>
      <c r="C125" s="128" t="s">
        <v>130</v>
      </c>
      <c r="D125" s="129" t="s">
        <v>23</v>
      </c>
      <c r="E125" s="130" t="s">
        <v>73</v>
      </c>
      <c r="F125" s="1"/>
    </row>
    <row r="126" spans="1:6" s="68" customFormat="1" x14ac:dyDescent="0.25">
      <c r="A126" s="138">
        <v>43895</v>
      </c>
      <c r="B126" s="128">
        <v>9.66</v>
      </c>
      <c r="C126" s="128" t="s">
        <v>131</v>
      </c>
      <c r="D126" s="129" t="s">
        <v>23</v>
      </c>
      <c r="E126" s="130" t="s">
        <v>73</v>
      </c>
      <c r="F126" s="1"/>
    </row>
    <row r="127" spans="1:6" s="68" customFormat="1" x14ac:dyDescent="0.25">
      <c r="A127" s="138">
        <v>43895</v>
      </c>
      <c r="B127" s="128">
        <v>25.3</v>
      </c>
      <c r="C127" s="128" t="s">
        <v>104</v>
      </c>
      <c r="D127" s="129" t="s">
        <v>23</v>
      </c>
      <c r="E127" s="130" t="s">
        <v>24</v>
      </c>
      <c r="F127" s="1"/>
    </row>
    <row r="128" spans="1:6" s="68" customFormat="1" hidden="1" x14ac:dyDescent="0.25">
      <c r="A128" s="138"/>
      <c r="B128" s="128"/>
      <c r="C128" s="128"/>
      <c r="D128" s="129"/>
      <c r="E128" s="130"/>
      <c r="F128" s="1"/>
    </row>
    <row r="129" spans="1:6" ht="19.5" customHeight="1" x14ac:dyDescent="0.25">
      <c r="A129" s="118"/>
      <c r="B129" s="119"/>
      <c r="C129" s="120"/>
      <c r="D129" s="120"/>
      <c r="E129" s="121"/>
      <c r="F129" s="46"/>
    </row>
    <row r="130" spans="1:6" ht="10.5" customHeight="1" x14ac:dyDescent="0.25">
      <c r="A130" s="86" t="s">
        <v>132</v>
      </c>
      <c r="B130" s="87">
        <f>SUM(B66:B129)</f>
        <v>7615.8599999999979</v>
      </c>
      <c r="C130" s="143" t="str">
        <f>IF(SUBTOTAL(3,B66:B129)=SUBTOTAL(103,B66:B129),'Summary and sign-off'!$A$48,'Summary and sign-off'!$A$49)</f>
        <v>Check - there are no hidden rows with data</v>
      </c>
      <c r="D130" s="161" t="str">
        <f>IF('Summary and sign-off'!F56='Summary and sign-off'!F54,'Summary and sign-off'!A51,'Summary and sign-off'!A50)</f>
        <v>Check - each entry provides sufficient information</v>
      </c>
      <c r="E130" s="161"/>
      <c r="F130" s="27"/>
    </row>
    <row r="131" spans="1:6" ht="24.75" customHeight="1" x14ac:dyDescent="0.25">
      <c r="A131" s="27"/>
      <c r="B131" s="22"/>
      <c r="C131" s="27"/>
      <c r="D131" s="27"/>
      <c r="E131" s="27"/>
      <c r="F131" s="46"/>
    </row>
    <row r="132" spans="1:6" ht="27" customHeight="1" x14ac:dyDescent="0.25">
      <c r="A132" s="162" t="s">
        <v>133</v>
      </c>
      <c r="B132" s="162"/>
      <c r="C132" s="162"/>
      <c r="D132" s="162"/>
      <c r="E132" s="162"/>
      <c r="F132" s="49"/>
    </row>
    <row r="133" spans="1:6" s="68" customFormat="1" ht="26.4" hidden="1" x14ac:dyDescent="0.25">
      <c r="A133" s="35" t="s">
        <v>14</v>
      </c>
      <c r="B133" s="35" t="s">
        <v>70</v>
      </c>
      <c r="C133" s="35" t="s">
        <v>134</v>
      </c>
      <c r="D133" s="35" t="s">
        <v>135</v>
      </c>
      <c r="E133" s="35" t="s">
        <v>18</v>
      </c>
      <c r="F133" s="1"/>
    </row>
    <row r="134" spans="1:6" s="127" customFormat="1" x14ac:dyDescent="0.25">
      <c r="A134" s="138">
        <v>43747</v>
      </c>
      <c r="B134" s="128">
        <v>7.38</v>
      </c>
      <c r="C134" s="128" t="s">
        <v>136</v>
      </c>
      <c r="D134" s="129" t="s">
        <v>23</v>
      </c>
      <c r="E134" s="130" t="s">
        <v>24</v>
      </c>
    </row>
    <row r="135" spans="1:6" s="68" customFormat="1" x14ac:dyDescent="0.25">
      <c r="A135" s="138">
        <v>43775</v>
      </c>
      <c r="B135" s="128">
        <v>14.67</v>
      </c>
      <c r="C135" s="128" t="s">
        <v>137</v>
      </c>
      <c r="D135" s="129" t="s">
        <v>23</v>
      </c>
      <c r="E135" s="130" t="s">
        <v>35</v>
      </c>
    </row>
    <row r="136" spans="1:6" s="68" customFormat="1" x14ac:dyDescent="0.25">
      <c r="A136" s="138">
        <v>43815</v>
      </c>
      <c r="B136" s="128">
        <v>7.81</v>
      </c>
      <c r="C136" s="128" t="s">
        <v>138</v>
      </c>
      <c r="D136" s="129" t="s">
        <v>85</v>
      </c>
      <c r="E136" s="130" t="s">
        <v>24</v>
      </c>
    </row>
    <row r="137" spans="1:6" s="68" customFormat="1" x14ac:dyDescent="0.25">
      <c r="A137" s="127">
        <v>43872</v>
      </c>
      <c r="B137" s="128">
        <v>7.25</v>
      </c>
      <c r="C137" s="128" t="s">
        <v>285</v>
      </c>
      <c r="D137" s="129" t="s">
        <v>23</v>
      </c>
      <c r="E137" s="130" t="s">
        <v>24</v>
      </c>
      <c r="F137" s="1"/>
    </row>
    <row r="138" spans="1:6" s="68" customFormat="1" x14ac:dyDescent="0.25">
      <c r="A138" s="127">
        <v>43872</v>
      </c>
      <c r="B138" s="128">
        <v>7.44</v>
      </c>
      <c r="C138" s="128" t="s">
        <v>284</v>
      </c>
      <c r="D138" s="129" t="s">
        <v>23</v>
      </c>
      <c r="E138" s="130" t="s">
        <v>24</v>
      </c>
      <c r="F138" s="1"/>
    </row>
    <row r="139" spans="1:6" s="68" customFormat="1" x14ac:dyDescent="0.25">
      <c r="A139" s="127">
        <v>43895</v>
      </c>
      <c r="B139" s="128">
        <v>13.03</v>
      </c>
      <c r="C139" s="128" t="s">
        <v>139</v>
      </c>
      <c r="D139" s="129" t="s">
        <v>23</v>
      </c>
      <c r="E139" s="130" t="s">
        <v>24</v>
      </c>
      <c r="F139" s="1"/>
    </row>
    <row r="140" spans="1:6" s="68" customFormat="1" hidden="1" x14ac:dyDescent="0.25">
      <c r="A140" s="127"/>
      <c r="B140" s="128"/>
      <c r="C140" s="129"/>
      <c r="D140" s="129"/>
      <c r="E140" s="130"/>
      <c r="F140" s="1"/>
    </row>
    <row r="141" spans="1:6" x14ac:dyDescent="0.25">
      <c r="A141" s="127"/>
      <c r="B141" s="128"/>
      <c r="C141" s="128"/>
      <c r="D141" s="129"/>
      <c r="E141" s="130"/>
      <c r="F141" s="46"/>
    </row>
    <row r="142" spans="1:6" ht="10.5" customHeight="1" x14ac:dyDescent="0.25">
      <c r="A142" s="86" t="s">
        <v>140</v>
      </c>
      <c r="B142" s="87">
        <f>SUM(B134:B141)</f>
        <v>57.58</v>
      </c>
      <c r="C142" s="143" t="str">
        <f>IF(SUBTOTAL(3,B134:B141)=SUBTOTAL(103,B134:B141),'Summary and sign-off'!$A$48,'Summary and sign-off'!$A$49)</f>
        <v>Check - there are no hidden rows with data</v>
      </c>
      <c r="D142" s="161" t="str">
        <f>IF('Summary and sign-off'!F57='Summary and sign-off'!F54,'Summary and sign-off'!A51,'Summary and sign-off'!A50)</f>
        <v>Check - each entry provides sufficient information</v>
      </c>
      <c r="E142" s="161"/>
      <c r="F142" s="27"/>
    </row>
    <row r="143" spans="1:6" ht="34.5" customHeight="1" x14ac:dyDescent="0.25">
      <c r="A143" s="27"/>
      <c r="B143" s="73"/>
      <c r="C143" s="22"/>
      <c r="D143" s="27"/>
      <c r="E143" s="27"/>
      <c r="F143" s="26"/>
    </row>
    <row r="144" spans="1:6" ht="13.8" x14ac:dyDescent="0.25">
      <c r="A144" s="50" t="s">
        <v>141</v>
      </c>
      <c r="B144" s="74">
        <f>B56+B130+B142</f>
        <v>20618.260000000002</v>
      </c>
      <c r="C144" s="51"/>
      <c r="D144" s="51"/>
      <c r="E144" s="51"/>
      <c r="F144" s="27"/>
    </row>
    <row r="145" spans="1:6" x14ac:dyDescent="0.25">
      <c r="A145" s="27"/>
      <c r="B145" s="22"/>
      <c r="C145" s="27"/>
      <c r="D145" s="27"/>
      <c r="E145" s="27"/>
      <c r="F145" s="27"/>
    </row>
    <row r="146" spans="1:6" ht="12.6" customHeight="1" x14ac:dyDescent="0.25">
      <c r="A146" s="52"/>
      <c r="B146" s="25"/>
      <c r="C146" s="26"/>
      <c r="D146" s="26"/>
      <c r="E146" s="26"/>
      <c r="F146" s="27"/>
    </row>
    <row r="147" spans="1:6" ht="12.9" customHeight="1" x14ac:dyDescent="0.25">
      <c r="A147" s="23"/>
      <c r="B147" s="53"/>
      <c r="C147" s="53"/>
      <c r="D147" s="32"/>
      <c r="E147" s="32"/>
      <c r="F147" s="27"/>
    </row>
    <row r="148" spans="1:6" x14ac:dyDescent="0.25">
      <c r="A148" s="31"/>
      <c r="B148" s="27"/>
      <c r="C148" s="32"/>
      <c r="D148" s="27"/>
      <c r="E148" s="32"/>
      <c r="F148" s="46"/>
    </row>
    <row r="149" spans="1:6" x14ac:dyDescent="0.25">
      <c r="A149" s="31"/>
      <c r="B149" s="32"/>
      <c r="C149" s="32"/>
      <c r="D149" s="32"/>
      <c r="E149" s="54"/>
      <c r="F149" s="27"/>
    </row>
    <row r="150" spans="1:6" ht="12.9" customHeight="1" x14ac:dyDescent="0.25">
      <c r="A150" s="23"/>
      <c r="B150" s="25"/>
      <c r="C150" s="26"/>
      <c r="D150" s="26"/>
      <c r="E150" s="26"/>
      <c r="F150" s="27"/>
    </row>
    <row r="151" spans="1:6" x14ac:dyDescent="0.25">
      <c r="A151" s="31"/>
      <c r="B151" s="27"/>
      <c r="C151" s="32"/>
      <c r="D151" s="27"/>
      <c r="E151" s="32"/>
      <c r="F151" s="46"/>
    </row>
    <row r="152" spans="1:6" x14ac:dyDescent="0.25">
      <c r="A152" s="31"/>
      <c r="B152" s="32"/>
      <c r="C152" s="32"/>
      <c r="D152" s="32"/>
      <c r="E152" s="54"/>
      <c r="F152" s="46"/>
    </row>
    <row r="153" spans="1:6" x14ac:dyDescent="0.25">
      <c r="A153" s="36"/>
      <c r="B153" s="36"/>
      <c r="C153" s="36"/>
      <c r="D153" s="36"/>
      <c r="E153" s="54"/>
      <c r="F153" s="46"/>
    </row>
    <row r="154" spans="1:6" hidden="1" x14ac:dyDescent="0.25">
      <c r="A154" s="40"/>
      <c r="B154" s="27"/>
      <c r="C154" s="27"/>
      <c r="D154" s="27"/>
      <c r="E154" s="46"/>
      <c r="F154" s="46"/>
    </row>
    <row r="155" spans="1:6" hidden="1" x14ac:dyDescent="0.25">
      <c r="A155" s="40"/>
      <c r="B155" s="27"/>
      <c r="C155" s="27"/>
      <c r="D155" s="27"/>
      <c r="E155" s="46"/>
    </row>
    <row r="156" spans="1:6" hidden="1" x14ac:dyDescent="0.25"/>
    <row r="157" spans="1:6" hidden="1" x14ac:dyDescent="0.25"/>
    <row r="158" spans="1:6" hidden="1" x14ac:dyDescent="0.25"/>
    <row r="159" spans="1:6" ht="12.75" hidden="1" customHeight="1" x14ac:dyDescent="0.25"/>
    <row r="160" spans="1:6" hidden="1" x14ac:dyDescent="0.25"/>
    <row r="161" spans="1:6" hidden="1" x14ac:dyDescent="0.25"/>
    <row r="162" spans="1:6" hidden="1" x14ac:dyDescent="0.25">
      <c r="F162" s="46"/>
    </row>
    <row r="163" spans="1:6" hidden="1" x14ac:dyDescent="0.25">
      <c r="A163" s="55"/>
      <c r="B163" s="46"/>
      <c r="C163" s="46"/>
      <c r="D163" s="46"/>
      <c r="E163" s="46"/>
      <c r="F163" s="46"/>
    </row>
    <row r="164" spans="1:6" hidden="1" x14ac:dyDescent="0.25">
      <c r="A164" s="55"/>
      <c r="B164" s="46"/>
      <c r="C164" s="46"/>
      <c r="D164" s="46"/>
      <c r="E164" s="46"/>
      <c r="F164" s="46"/>
    </row>
    <row r="165" spans="1:6" hidden="1" x14ac:dyDescent="0.25">
      <c r="A165" s="55"/>
      <c r="B165" s="46"/>
      <c r="C165" s="46"/>
      <c r="D165" s="46"/>
      <c r="E165" s="46"/>
      <c r="F165" s="46"/>
    </row>
    <row r="166" spans="1:6" hidden="1" x14ac:dyDescent="0.25">
      <c r="A166" s="55"/>
      <c r="B166" s="46"/>
      <c r="C166" s="46"/>
      <c r="D166" s="46"/>
      <c r="E166" s="46"/>
      <c r="F166" s="46"/>
    </row>
    <row r="167" spans="1:6" hidden="1" x14ac:dyDescent="0.25">
      <c r="A167" s="55"/>
      <c r="B167" s="46"/>
      <c r="C167" s="46"/>
      <c r="D167" s="46"/>
      <c r="E167" s="46"/>
    </row>
    <row r="168" spans="1:6" hidden="1" x14ac:dyDescent="0.25"/>
    <row r="169" spans="1:6" hidden="1" x14ac:dyDescent="0.25"/>
    <row r="170" spans="1:6" hidden="1" x14ac:dyDescent="0.25"/>
    <row r="171" spans="1:6" hidden="1" x14ac:dyDescent="0.25"/>
    <row r="172" spans="1:6" hidden="1" x14ac:dyDescent="0.25"/>
    <row r="173" spans="1:6" hidden="1" x14ac:dyDescent="0.25"/>
    <row r="174" spans="1:6" hidden="1" x14ac:dyDescent="0.25"/>
    <row r="175" spans="1:6" x14ac:dyDescent="0.25"/>
    <row r="176" spans="1: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hidden="1"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sheetData>
  <sheetProtection sheet="1" formatCells="0" formatRows="0" insertColumns="0" insertRows="0" deleteRows="0"/>
  <mergeCells count="15">
    <mergeCell ref="B7:E7"/>
    <mergeCell ref="B5:E5"/>
    <mergeCell ref="D142:E142"/>
    <mergeCell ref="A1:E1"/>
    <mergeCell ref="A58:E58"/>
    <mergeCell ref="A132:E132"/>
    <mergeCell ref="B2:E2"/>
    <mergeCell ref="B3:E3"/>
    <mergeCell ref="B4:E4"/>
    <mergeCell ref="A8:E8"/>
    <mergeCell ref="A9:E9"/>
    <mergeCell ref="B6:E6"/>
    <mergeCell ref="D56:E56"/>
    <mergeCell ref="D130:E130"/>
    <mergeCell ref="A10:E10"/>
  </mergeCells>
  <dataValidations xWindow="151" yWindow="73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55 A141 A129 A61:A66 A134 A72:A91"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33 A5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92:A128 A44:A54 A64:A65 A137:A140 A12:A33"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&amp;RWorksheet - Travel</oddFooter>
  </headerFooter>
  <legacyDrawing r:id="rId2"/>
  <extLst>
    <ext xmlns:x14="http://schemas.microsoft.com/office/spreadsheetml/2009/9/main" uri="{CCE6A557-97BC-4b89-ADB6-D9C93CAAB3DF}">
      <x14:dataValidations xmlns:xm="http://schemas.microsoft.com/office/excel/2006/main" xWindow="151" yWindow="73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B44:B55 B61:B66 B134 B72:B129 B137:B141 B12:B33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62"/>
  <sheetViews>
    <sheetView zoomScaleNormal="100" workbookViewId="0">
      <selection activeCell="A18" sqref="A18:A23"/>
    </sheetView>
  </sheetViews>
  <sheetFormatPr defaultColWidth="0" defaultRowHeight="13.2" zeroHeight="1" x14ac:dyDescent="0.25"/>
  <cols>
    <col min="1" max="1" width="35.5546875" style="16" customWidth="1"/>
    <col min="2" max="2" width="14.33203125" style="16" customWidth="1"/>
    <col min="3" max="3" width="71.44140625" style="16" customWidth="1"/>
    <col min="4" max="4" width="50" style="16" customWidth="1"/>
    <col min="5" max="5" width="21.44140625" style="16" customWidth="1"/>
    <col min="6" max="6" width="39.44140625" style="16" customWidth="1"/>
    <col min="7" max="10" width="9.109375" style="16" hidden="1" customWidth="1"/>
    <col min="11" max="13" width="0" style="16" hidden="1" customWidth="1"/>
    <col min="14" max="16384" width="0" style="16" hidden="1"/>
  </cols>
  <sheetData>
    <row r="1" spans="1:6" ht="26.25" customHeight="1" x14ac:dyDescent="0.25">
      <c r="A1" s="157" t="s">
        <v>2</v>
      </c>
      <c r="B1" s="157"/>
      <c r="C1" s="157"/>
      <c r="D1" s="157"/>
      <c r="E1" s="157"/>
      <c r="F1" s="38"/>
    </row>
    <row r="2" spans="1:6" ht="21" customHeight="1" x14ac:dyDescent="0.25">
      <c r="A2" s="4" t="s">
        <v>3</v>
      </c>
      <c r="B2" s="160" t="str">
        <f>'Summary and sign-off'!B2:F2</f>
        <v>New Zealand Infrastructure Commission / Te Waihanga</v>
      </c>
      <c r="C2" s="160"/>
      <c r="D2" s="160"/>
      <c r="E2" s="160"/>
      <c r="F2" s="38"/>
    </row>
    <row r="3" spans="1:6" ht="21" customHeight="1" x14ac:dyDescent="0.25">
      <c r="A3" s="4" t="s">
        <v>4</v>
      </c>
      <c r="B3" s="160" t="str">
        <f>'Summary and sign-off'!B3:F3</f>
        <v>Jon Grayson</v>
      </c>
      <c r="C3" s="160"/>
      <c r="D3" s="160"/>
      <c r="E3" s="160"/>
      <c r="F3" s="38"/>
    </row>
    <row r="4" spans="1:6" ht="21" customHeight="1" x14ac:dyDescent="0.25">
      <c r="A4" s="4" t="s">
        <v>5</v>
      </c>
      <c r="B4" s="160">
        <f>'Summary and sign-off'!B4:F4</f>
        <v>43733</v>
      </c>
      <c r="C4" s="160"/>
      <c r="D4" s="160"/>
      <c r="E4" s="160"/>
      <c r="F4" s="38"/>
    </row>
    <row r="5" spans="1:6" ht="21" customHeight="1" x14ac:dyDescent="0.25">
      <c r="A5" s="4" t="s">
        <v>6</v>
      </c>
      <c r="B5" s="160">
        <f>'Summary and sign-off'!B5:F5</f>
        <v>44008</v>
      </c>
      <c r="C5" s="160"/>
      <c r="D5" s="160"/>
      <c r="E5" s="160"/>
      <c r="F5" s="38"/>
    </row>
    <row r="6" spans="1:6" ht="21" customHeight="1" x14ac:dyDescent="0.25">
      <c r="A6" s="4" t="s">
        <v>7</v>
      </c>
      <c r="B6" s="155" t="s">
        <v>8</v>
      </c>
      <c r="C6" s="155"/>
      <c r="D6" s="155"/>
      <c r="E6" s="155"/>
      <c r="F6" s="38"/>
    </row>
    <row r="7" spans="1:6" ht="21" customHeight="1" x14ac:dyDescent="0.25">
      <c r="A7" s="4" t="s">
        <v>9</v>
      </c>
      <c r="B7" s="155" t="s">
        <v>10</v>
      </c>
      <c r="C7" s="155"/>
      <c r="D7" s="155"/>
      <c r="E7" s="155"/>
      <c r="F7" s="38"/>
    </row>
    <row r="8" spans="1:6" ht="35.25" customHeight="1" x14ac:dyDescent="0.3">
      <c r="A8" s="167" t="s">
        <v>143</v>
      </c>
      <c r="B8" s="167"/>
      <c r="C8" s="168"/>
      <c r="D8" s="168"/>
      <c r="E8" s="168"/>
      <c r="F8" s="42"/>
    </row>
    <row r="9" spans="1:6" ht="35.25" customHeight="1" x14ac:dyDescent="0.3">
      <c r="A9" s="165" t="s">
        <v>144</v>
      </c>
      <c r="B9" s="166"/>
      <c r="C9" s="166"/>
      <c r="D9" s="166"/>
      <c r="E9" s="166"/>
      <c r="F9" s="42"/>
    </row>
    <row r="10" spans="1:6" ht="27" customHeight="1" x14ac:dyDescent="0.25">
      <c r="A10" s="35" t="s">
        <v>145</v>
      </c>
      <c r="B10" s="35" t="s">
        <v>70</v>
      </c>
      <c r="C10" s="35" t="s">
        <v>146</v>
      </c>
      <c r="D10" s="35" t="s">
        <v>147</v>
      </c>
      <c r="E10" s="35" t="s">
        <v>18</v>
      </c>
      <c r="F10" s="23"/>
    </row>
    <row r="11" spans="1:6" s="68" customFormat="1" hidden="1" x14ac:dyDescent="0.25">
      <c r="A11" s="113"/>
      <c r="B11" s="112"/>
      <c r="C11" s="114"/>
      <c r="D11" s="114"/>
      <c r="E11" s="115"/>
      <c r="F11" s="2"/>
    </row>
    <row r="12" spans="1:6" s="68" customFormat="1" x14ac:dyDescent="0.25">
      <c r="A12" s="127">
        <v>43874</v>
      </c>
      <c r="B12" s="128">
        <v>67.91</v>
      </c>
      <c r="C12" s="132" t="s">
        <v>148</v>
      </c>
      <c r="D12" s="132" t="s">
        <v>149</v>
      </c>
      <c r="E12" s="133" t="s">
        <v>24</v>
      </c>
      <c r="F12" s="2"/>
    </row>
    <row r="13" spans="1:6" s="68" customFormat="1" x14ac:dyDescent="0.25">
      <c r="A13" s="127">
        <v>43878</v>
      </c>
      <c r="B13" s="128">
        <v>15.65</v>
      </c>
      <c r="C13" s="132" t="s">
        <v>150</v>
      </c>
      <c r="D13" s="132" t="s">
        <v>276</v>
      </c>
      <c r="E13" s="133" t="s">
        <v>73</v>
      </c>
      <c r="F13" s="2"/>
    </row>
    <row r="14" spans="1:6" s="68" customFormat="1" ht="26.4" x14ac:dyDescent="0.25">
      <c r="A14" s="127">
        <v>43892</v>
      </c>
      <c r="B14" s="128">
        <v>12.26</v>
      </c>
      <c r="C14" s="132" t="s">
        <v>151</v>
      </c>
      <c r="D14" s="132" t="s">
        <v>283</v>
      </c>
      <c r="E14" s="133" t="s">
        <v>24</v>
      </c>
      <c r="F14" s="151"/>
    </row>
    <row r="15" spans="1:6" s="68" customFormat="1" ht="11.25" hidden="1" customHeight="1" x14ac:dyDescent="0.25">
      <c r="A15" s="113"/>
      <c r="B15" s="112"/>
      <c r="C15" s="114"/>
      <c r="D15" s="114"/>
      <c r="E15" s="115"/>
      <c r="F15" s="2"/>
    </row>
    <row r="16" spans="1:6" ht="34.5" customHeight="1" x14ac:dyDescent="0.25">
      <c r="A16" s="69" t="s">
        <v>152</v>
      </c>
      <c r="B16" s="78">
        <f>SUM(B11:B15)</f>
        <v>95.820000000000007</v>
      </c>
      <c r="C16" s="85" t="str">
        <f>IF(SUBTOTAL(3,B11:B15)=SUBTOTAL(103,B11:B15),'Summary and sign-off'!$A$48,'Summary and sign-off'!$A$49)</f>
        <v>Check - there are no hidden rows with data</v>
      </c>
      <c r="D16" s="161" t="str">
        <f>IF('Summary and sign-off'!F58='Summary and sign-off'!F54,'Summary and sign-off'!A51,'Summary and sign-off'!A50)</f>
        <v>Check - each entry provides sufficient information</v>
      </c>
      <c r="E16" s="161"/>
      <c r="F16" s="2"/>
    </row>
    <row r="17" spans="1:6" x14ac:dyDescent="0.25">
      <c r="A17" s="21"/>
      <c r="B17" s="20"/>
      <c r="C17" s="20"/>
      <c r="D17" s="20"/>
      <c r="E17" s="20"/>
      <c r="F17" s="38"/>
    </row>
    <row r="18" spans="1:6" x14ac:dyDescent="0.25">
      <c r="A18" s="21"/>
      <c r="B18" s="22"/>
      <c r="C18" s="27"/>
      <c r="D18" s="20"/>
      <c r="E18" s="20"/>
      <c r="F18" s="38"/>
    </row>
    <row r="19" spans="1:6" ht="12.75" customHeight="1" x14ac:dyDescent="0.25">
      <c r="A19" s="23"/>
      <c r="B19" s="23"/>
      <c r="C19" s="23"/>
      <c r="D19" s="23"/>
      <c r="E19" s="23"/>
      <c r="F19" s="38"/>
    </row>
    <row r="20" spans="1:6" x14ac:dyDescent="0.25">
      <c r="A20" s="23"/>
      <c r="B20" s="31"/>
      <c r="C20" s="43"/>
      <c r="D20" s="44"/>
      <c r="E20" s="44"/>
      <c r="F20" s="38"/>
    </row>
    <row r="21" spans="1:6" x14ac:dyDescent="0.25">
      <c r="A21" s="23"/>
      <c r="B21" s="25"/>
      <c r="C21" s="26"/>
      <c r="D21" s="26"/>
      <c r="E21" s="26"/>
      <c r="F21" s="27"/>
    </row>
    <row r="22" spans="1:6" x14ac:dyDescent="0.25">
      <c r="A22" s="31"/>
      <c r="B22" s="31"/>
      <c r="C22" s="43"/>
      <c r="D22" s="43"/>
      <c r="E22" s="43"/>
      <c r="F22" s="38"/>
    </row>
    <row r="23" spans="1:6" ht="12.75" customHeight="1" x14ac:dyDescent="0.25">
      <c r="A23" s="31"/>
      <c r="B23" s="31"/>
      <c r="C23" s="45"/>
      <c r="D23" s="45"/>
      <c r="E23" s="33"/>
      <c r="F23" s="38"/>
    </row>
    <row r="24" spans="1:6" x14ac:dyDescent="0.25">
      <c r="A24" s="20"/>
      <c r="B24" s="20"/>
      <c r="C24" s="20"/>
      <c r="D24" s="20"/>
      <c r="E24" s="20"/>
      <c r="F24" s="38"/>
    </row>
    <row r="25" spans="1:6" hidden="1" x14ac:dyDescent="0.25"/>
    <row r="26" spans="1:6" hidden="1" x14ac:dyDescent="0.25"/>
    <row r="27" spans="1:6" hidden="1" x14ac:dyDescent="0.25"/>
    <row r="28" spans="1:6" hidden="1" x14ac:dyDescent="0.25"/>
    <row r="29" spans="1:6" hidden="1" x14ac:dyDescent="0.25"/>
    <row r="30" spans="1:6" hidden="1" x14ac:dyDescent="0.25"/>
    <row r="31" spans="1:6" hidden="1" x14ac:dyDescent="0.25"/>
    <row r="32" spans="1: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x14ac:dyDescent="0.25"/>
    <row r="45" x14ac:dyDescent="0.25"/>
    <row r="46" x14ac:dyDescent="0.25"/>
    <row r="47" hidden="1" x14ac:dyDescent="0.25"/>
    <row r="48" hidden="1" x14ac:dyDescent="0.25"/>
    <row r="49" hidden="1" x14ac:dyDescent="0.25"/>
    <row r="50" hidden="1" x14ac:dyDescent="0.25"/>
    <row r="51" hidden="1" x14ac:dyDescent="0.25"/>
    <row r="52" hidden="1"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sheetProtection sheet="1" formatCells="0" insertRows="0" deleteRows="0"/>
  <mergeCells count="10">
    <mergeCell ref="D16:E16"/>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5"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4"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72"/>
  <sheetViews>
    <sheetView zoomScaleNormal="100" workbookViewId="0">
      <selection activeCell="A28" sqref="A28:A32"/>
    </sheetView>
  </sheetViews>
  <sheetFormatPr defaultColWidth="0" defaultRowHeight="13.2" zeroHeight="1" x14ac:dyDescent="0.25"/>
  <cols>
    <col min="1" max="1" width="35.5546875" style="16" customWidth="1"/>
    <col min="2" max="2" width="14.33203125" style="16" customWidth="1"/>
    <col min="3" max="3" width="71.44140625" style="16" customWidth="1"/>
    <col min="4" max="4" width="50" style="16" customWidth="1"/>
    <col min="5" max="5" width="21.44140625" style="16" customWidth="1"/>
    <col min="6" max="6" width="36.88671875" style="16" customWidth="1"/>
    <col min="7" max="10" width="9.109375" style="16" hidden="1" customWidth="1"/>
    <col min="11" max="13" width="0" style="16" hidden="1" customWidth="1"/>
    <col min="14" max="16384" width="9.109375" style="16" hidden="1"/>
  </cols>
  <sheetData>
    <row r="1" spans="1:6" ht="26.25" customHeight="1" x14ac:dyDescent="0.25">
      <c r="A1" s="157" t="s">
        <v>2</v>
      </c>
      <c r="B1" s="157"/>
      <c r="C1" s="157"/>
      <c r="D1" s="157"/>
      <c r="E1" s="157"/>
      <c r="F1" s="24"/>
    </row>
    <row r="2" spans="1:6" ht="21" customHeight="1" x14ac:dyDescent="0.25">
      <c r="A2" s="4" t="s">
        <v>3</v>
      </c>
      <c r="B2" s="160" t="str">
        <f>'Summary and sign-off'!B2:F2</f>
        <v>New Zealand Infrastructure Commission / Te Waihanga</v>
      </c>
      <c r="C2" s="160"/>
      <c r="D2" s="160"/>
      <c r="E2" s="160"/>
      <c r="F2" s="24"/>
    </row>
    <row r="3" spans="1:6" ht="21" customHeight="1" x14ac:dyDescent="0.25">
      <c r="A3" s="4" t="s">
        <v>4</v>
      </c>
      <c r="B3" s="160" t="str">
        <f>'Summary and sign-off'!B3:F3</f>
        <v>Jon Grayson</v>
      </c>
      <c r="C3" s="160"/>
      <c r="D3" s="160"/>
      <c r="E3" s="160"/>
      <c r="F3" s="24"/>
    </row>
    <row r="4" spans="1:6" ht="21" customHeight="1" x14ac:dyDescent="0.25">
      <c r="A4" s="4" t="s">
        <v>5</v>
      </c>
      <c r="B4" s="160">
        <f>'Summary and sign-off'!B4:F4</f>
        <v>43733</v>
      </c>
      <c r="C4" s="160"/>
      <c r="D4" s="160"/>
      <c r="E4" s="160"/>
      <c r="F4" s="24"/>
    </row>
    <row r="5" spans="1:6" ht="21" customHeight="1" x14ac:dyDescent="0.25">
      <c r="A5" s="4" t="s">
        <v>6</v>
      </c>
      <c r="B5" s="160">
        <f>'Summary and sign-off'!B5:F5</f>
        <v>44008</v>
      </c>
      <c r="C5" s="160"/>
      <c r="D5" s="160"/>
      <c r="E5" s="160"/>
      <c r="F5" s="24"/>
    </row>
    <row r="6" spans="1:6" ht="21" customHeight="1" x14ac:dyDescent="0.25">
      <c r="A6" s="4" t="s">
        <v>7</v>
      </c>
      <c r="B6" s="155" t="s">
        <v>8</v>
      </c>
      <c r="C6" s="155"/>
      <c r="D6" s="155"/>
      <c r="E6" s="155"/>
      <c r="F6" s="34"/>
    </row>
    <row r="7" spans="1:6" ht="21" customHeight="1" x14ac:dyDescent="0.25">
      <c r="A7" s="4" t="s">
        <v>9</v>
      </c>
      <c r="B7" s="155" t="s">
        <v>10</v>
      </c>
      <c r="C7" s="155"/>
      <c r="D7" s="155"/>
      <c r="E7" s="155"/>
      <c r="F7" s="34"/>
    </row>
    <row r="8" spans="1:6" ht="35.25" customHeight="1" x14ac:dyDescent="0.25">
      <c r="A8" s="171" t="s">
        <v>153</v>
      </c>
      <c r="B8" s="171"/>
      <c r="C8" s="168"/>
      <c r="D8" s="168"/>
      <c r="E8" s="168"/>
      <c r="F8" s="24"/>
    </row>
    <row r="9" spans="1:6" ht="35.25" customHeight="1" x14ac:dyDescent="0.25">
      <c r="A9" s="169" t="s">
        <v>154</v>
      </c>
      <c r="B9" s="170"/>
      <c r="C9" s="170"/>
      <c r="D9" s="170"/>
      <c r="E9" s="170"/>
      <c r="F9" s="24"/>
    </row>
    <row r="10" spans="1:6" ht="27" customHeight="1" x14ac:dyDescent="0.25">
      <c r="A10" s="35" t="s">
        <v>14</v>
      </c>
      <c r="B10" s="35" t="s">
        <v>70</v>
      </c>
      <c r="C10" s="35" t="s">
        <v>155</v>
      </c>
      <c r="D10" s="35" t="s">
        <v>156</v>
      </c>
      <c r="E10" s="35" t="s">
        <v>18</v>
      </c>
      <c r="F10" s="36"/>
    </row>
    <row r="11" spans="1:6" s="68" customFormat="1" hidden="1" x14ac:dyDescent="0.25">
      <c r="A11" s="113"/>
      <c r="B11" s="112"/>
      <c r="C11" s="114"/>
      <c r="D11" s="114"/>
      <c r="E11" s="115"/>
      <c r="F11" s="3"/>
    </row>
    <row r="12" spans="1:6" s="68" customFormat="1" x14ac:dyDescent="0.25">
      <c r="A12" s="127">
        <v>43745</v>
      </c>
      <c r="B12" s="128">
        <v>39.130000000000003</v>
      </c>
      <c r="C12" s="132" t="s">
        <v>157</v>
      </c>
      <c r="D12" s="132" t="s">
        <v>158</v>
      </c>
      <c r="E12" s="133" t="s">
        <v>24</v>
      </c>
      <c r="F12" s="3"/>
    </row>
    <row r="13" spans="1:6" s="68" customFormat="1" x14ac:dyDescent="0.25">
      <c r="A13" s="127">
        <v>43761</v>
      </c>
      <c r="B13" s="128">
        <v>26.09</v>
      </c>
      <c r="C13" s="139" t="s">
        <v>157</v>
      </c>
      <c r="D13" s="139" t="s">
        <v>158</v>
      </c>
      <c r="E13" s="140" t="s">
        <v>35</v>
      </c>
      <c r="F13" s="3"/>
    </row>
    <row r="14" spans="1:6" s="68" customFormat="1" x14ac:dyDescent="0.25">
      <c r="A14" s="127">
        <v>43776</v>
      </c>
      <c r="B14" s="128">
        <v>39.130000000000003</v>
      </c>
      <c r="C14" s="139" t="s">
        <v>157</v>
      </c>
      <c r="D14" s="139" t="s">
        <v>158</v>
      </c>
      <c r="E14" s="140" t="s">
        <v>35</v>
      </c>
      <c r="F14" s="3"/>
    </row>
    <row r="15" spans="1:6" s="68" customFormat="1" x14ac:dyDescent="0.25">
      <c r="A15" s="138" t="s">
        <v>159</v>
      </c>
      <c r="B15" s="128">
        <v>100.12</v>
      </c>
      <c r="C15" s="127" t="s">
        <v>160</v>
      </c>
      <c r="D15" s="127" t="s">
        <v>161</v>
      </c>
      <c r="E15" s="127" t="s">
        <v>162</v>
      </c>
      <c r="F15" s="3"/>
    </row>
    <row r="16" spans="1:6" s="68" customFormat="1" x14ac:dyDescent="0.25">
      <c r="A16" s="138" t="s">
        <v>163</v>
      </c>
      <c r="B16" s="128">
        <v>72.459999999999994</v>
      </c>
      <c r="C16" s="127" t="s">
        <v>160</v>
      </c>
      <c r="D16" s="127" t="s">
        <v>161</v>
      </c>
      <c r="E16" s="127" t="s">
        <v>162</v>
      </c>
      <c r="F16" s="3"/>
    </row>
    <row r="17" spans="1:6" s="68" customFormat="1" x14ac:dyDescent="0.25">
      <c r="A17" s="138" t="s">
        <v>164</v>
      </c>
      <c r="B17" s="128">
        <v>96.61</v>
      </c>
      <c r="C17" s="127" t="s">
        <v>160</v>
      </c>
      <c r="D17" s="127" t="s">
        <v>161</v>
      </c>
      <c r="E17" s="127" t="s">
        <v>162</v>
      </c>
      <c r="F17" s="3"/>
    </row>
    <row r="18" spans="1:6" s="68" customFormat="1" x14ac:dyDescent="0.25">
      <c r="A18" s="138" t="s">
        <v>165</v>
      </c>
      <c r="B18" s="128">
        <v>24.24</v>
      </c>
      <c r="C18" s="127" t="s">
        <v>160</v>
      </c>
      <c r="D18" s="127" t="s">
        <v>161</v>
      </c>
      <c r="E18" s="127" t="s">
        <v>162</v>
      </c>
      <c r="F18" s="3"/>
    </row>
    <row r="19" spans="1:6" s="68" customFormat="1" ht="26.4" x14ac:dyDescent="0.25">
      <c r="A19" s="127">
        <v>43894</v>
      </c>
      <c r="B19" s="128">
        <v>95.65</v>
      </c>
      <c r="C19" s="127" t="s">
        <v>166</v>
      </c>
      <c r="D19" s="131" t="s">
        <v>280</v>
      </c>
      <c r="E19" s="127" t="s">
        <v>24</v>
      </c>
      <c r="F19" s="1"/>
    </row>
    <row r="20" spans="1:6" s="68" customFormat="1" x14ac:dyDescent="0.25">
      <c r="A20" s="127">
        <v>43919</v>
      </c>
      <c r="B20" s="128">
        <v>25</v>
      </c>
      <c r="C20" s="132" t="s">
        <v>167</v>
      </c>
      <c r="D20" s="132" t="s">
        <v>168</v>
      </c>
      <c r="E20" s="133" t="s">
        <v>169</v>
      </c>
      <c r="F20" s="3"/>
    </row>
    <row r="21" spans="1:6" s="68" customFormat="1" x14ac:dyDescent="0.25">
      <c r="A21" s="138" t="s">
        <v>170</v>
      </c>
      <c r="B21" s="128">
        <v>23.46</v>
      </c>
      <c r="C21" s="127" t="s">
        <v>160</v>
      </c>
      <c r="D21" s="127" t="s">
        <v>161</v>
      </c>
      <c r="E21" s="127" t="s">
        <v>162</v>
      </c>
      <c r="F21" s="3"/>
    </row>
    <row r="22" spans="1:6" s="68" customFormat="1" x14ac:dyDescent="0.25">
      <c r="A22" s="138" t="s">
        <v>171</v>
      </c>
      <c r="B22" s="128">
        <v>22.85</v>
      </c>
      <c r="C22" s="127" t="s">
        <v>160</v>
      </c>
      <c r="D22" s="127" t="s">
        <v>161</v>
      </c>
      <c r="E22" s="127" t="s">
        <v>162</v>
      </c>
      <c r="F22" s="3"/>
    </row>
    <row r="23" spans="1:6" s="68" customFormat="1" x14ac:dyDescent="0.25">
      <c r="A23" s="138" t="s">
        <v>172</v>
      </c>
      <c r="B23" s="128">
        <v>22.85</v>
      </c>
      <c r="C23" s="127" t="s">
        <v>160</v>
      </c>
      <c r="D23" s="127" t="s">
        <v>173</v>
      </c>
      <c r="E23" s="127" t="s">
        <v>162</v>
      </c>
      <c r="F23" s="3"/>
    </row>
    <row r="24" spans="1:6" s="68" customFormat="1" x14ac:dyDescent="0.25">
      <c r="A24" s="127">
        <v>43985</v>
      </c>
      <c r="B24" s="128">
        <v>234.78</v>
      </c>
      <c r="C24" s="132" t="s">
        <v>174</v>
      </c>
      <c r="D24" s="132" t="s">
        <v>175</v>
      </c>
      <c r="E24" s="133" t="s">
        <v>169</v>
      </c>
      <c r="F24" s="3"/>
    </row>
    <row r="25" spans="1:6" s="68" customFormat="1" hidden="1" x14ac:dyDescent="0.25">
      <c r="A25" s="113"/>
      <c r="B25" s="112"/>
      <c r="C25" s="114"/>
      <c r="D25" s="114"/>
      <c r="E25" s="115"/>
      <c r="F25" s="3"/>
    </row>
    <row r="26" spans="1:6" ht="34.5" customHeight="1" x14ac:dyDescent="0.25">
      <c r="A26" s="69" t="s">
        <v>176</v>
      </c>
      <c r="B26" s="78">
        <f>SUM(B11:B25)</f>
        <v>822.37000000000012</v>
      </c>
      <c r="C26" s="85" t="str">
        <f>IF(SUBTOTAL(3,B11:B25)=SUBTOTAL(103,B11:B25),'Summary and sign-off'!$A$48,'Summary and sign-off'!$A$49)</f>
        <v>Check - there are no hidden rows with data</v>
      </c>
      <c r="D26" s="161" t="str">
        <f>IF('Summary and sign-off'!F59='Summary and sign-off'!F54,'Summary and sign-off'!A51,'Summary and sign-off'!A50)</f>
        <v>Check - each entry provides sufficient information</v>
      </c>
      <c r="E26" s="161"/>
      <c r="F26" s="37"/>
    </row>
    <row r="27" spans="1:6" ht="14.1" customHeight="1" x14ac:dyDescent="0.25">
      <c r="A27" s="38"/>
      <c r="B27" s="27"/>
      <c r="C27" s="20"/>
      <c r="D27" s="20"/>
      <c r="E27" s="20"/>
      <c r="F27" s="24"/>
    </row>
    <row r="28" spans="1:6" x14ac:dyDescent="0.25">
      <c r="A28" s="21"/>
      <c r="B28" s="20"/>
      <c r="C28" s="20"/>
      <c r="D28" s="20"/>
      <c r="E28" s="20"/>
      <c r="F28" s="24"/>
    </row>
    <row r="29" spans="1:6" ht="12.6" customHeight="1" x14ac:dyDescent="0.25">
      <c r="A29" s="23"/>
      <c r="B29" s="20"/>
      <c r="C29" s="20"/>
      <c r="D29" s="20"/>
      <c r="E29" s="20"/>
      <c r="F29" s="24"/>
    </row>
    <row r="30" spans="1:6" x14ac:dyDescent="0.25">
      <c r="A30" s="23"/>
      <c r="B30" s="25"/>
      <c r="C30" s="26"/>
      <c r="D30" s="26"/>
      <c r="E30" s="26"/>
      <c r="F30" s="27"/>
    </row>
    <row r="31" spans="1:6" x14ac:dyDescent="0.25">
      <c r="A31" s="31"/>
      <c r="B31" s="32"/>
      <c r="C31" s="27"/>
      <c r="D31" s="27"/>
      <c r="E31" s="27"/>
      <c r="F31" s="27"/>
    </row>
    <row r="32" spans="1:6" ht="12.75" customHeight="1" x14ac:dyDescent="0.25">
      <c r="A32" s="31"/>
      <c r="B32" s="39"/>
      <c r="C32" s="33"/>
      <c r="D32" s="33"/>
      <c r="E32" s="33"/>
      <c r="F32" s="33"/>
    </row>
    <row r="33" spans="1:6" x14ac:dyDescent="0.25">
      <c r="A33" s="38"/>
      <c r="B33" s="40"/>
      <c r="C33" s="20"/>
      <c r="D33" s="20"/>
      <c r="E33" s="20"/>
      <c r="F33" s="38"/>
    </row>
    <row r="34" spans="1:6" hidden="1" x14ac:dyDescent="0.25">
      <c r="A34" s="20"/>
      <c r="B34" s="20"/>
      <c r="C34" s="20"/>
      <c r="D34" s="20"/>
      <c r="E34" s="38"/>
    </row>
    <row r="35" spans="1:6" ht="12.75" hidden="1" customHeight="1" x14ac:dyDescent="0.25"/>
    <row r="36" spans="1:6" hidden="1" x14ac:dyDescent="0.25">
      <c r="A36" s="41"/>
      <c r="B36" s="41"/>
      <c r="C36" s="41"/>
      <c r="D36" s="41"/>
      <c r="E36" s="41"/>
      <c r="F36" s="24"/>
    </row>
    <row r="37" spans="1:6" hidden="1" x14ac:dyDescent="0.25">
      <c r="A37" s="41"/>
      <c r="B37" s="41"/>
      <c r="C37" s="41"/>
      <c r="D37" s="41"/>
      <c r="E37" s="41"/>
      <c r="F37" s="24"/>
    </row>
    <row r="38" spans="1:6" hidden="1" x14ac:dyDescent="0.25">
      <c r="A38" s="41"/>
      <c r="B38" s="41"/>
      <c r="C38" s="41"/>
      <c r="D38" s="41"/>
      <c r="E38" s="41"/>
      <c r="F38" s="24"/>
    </row>
    <row r="39" spans="1:6" hidden="1" x14ac:dyDescent="0.25">
      <c r="A39" s="41"/>
      <c r="B39" s="41"/>
      <c r="C39" s="41"/>
      <c r="D39" s="41"/>
      <c r="E39" s="41"/>
      <c r="F39" s="24"/>
    </row>
    <row r="40" spans="1:6" hidden="1" x14ac:dyDescent="0.25">
      <c r="A40" s="41"/>
      <c r="B40" s="41"/>
      <c r="C40" s="41"/>
      <c r="D40" s="41"/>
      <c r="E40" s="41"/>
      <c r="F40" s="24"/>
    </row>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hidden="1" x14ac:dyDescent="0.25"/>
    <row r="64" x14ac:dyDescent="0.25"/>
    <row r="65" x14ac:dyDescent="0.25"/>
    <row r="66" x14ac:dyDescent="0.25"/>
    <row r="67" x14ac:dyDescent="0.25"/>
    <row r="68" x14ac:dyDescent="0.25"/>
    <row r="69" x14ac:dyDescent="0.25"/>
    <row r="70" x14ac:dyDescent="0.25"/>
    <row r="71" x14ac:dyDescent="0.25"/>
    <row r="72" x14ac:dyDescent="0.25"/>
  </sheetData>
  <sheetProtection sheet="1" formatCells="0" insertRows="0" deleteRows="0"/>
  <mergeCells count="10">
    <mergeCell ref="D26:E2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5 A11:A2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4 A19:A20"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81"/>
  <sheetViews>
    <sheetView topLeftCell="A15" zoomScaleNormal="100" workbookViewId="0">
      <selection activeCell="A8" sqref="A8:F8"/>
    </sheetView>
  </sheetViews>
  <sheetFormatPr defaultColWidth="0" defaultRowHeight="13.2" zeroHeight="1" x14ac:dyDescent="0.25"/>
  <cols>
    <col min="1" max="1" width="35.5546875" style="16" customWidth="1"/>
    <col min="2" max="2" width="46.88671875" style="16" customWidth="1"/>
    <col min="3" max="3" width="22.109375" style="16" customWidth="1"/>
    <col min="4" max="4" width="25.44140625" style="16" customWidth="1"/>
    <col min="5" max="6" width="35.5546875" style="16" customWidth="1"/>
    <col min="7" max="7" width="38" style="16" customWidth="1"/>
    <col min="8" max="10" width="9.109375" style="16" hidden="1" customWidth="1"/>
    <col min="11" max="15" width="0" style="16" hidden="1" customWidth="1"/>
    <col min="16" max="16384" width="0" style="16" hidden="1"/>
  </cols>
  <sheetData>
    <row r="1" spans="1:7" ht="26.25" customHeight="1" x14ac:dyDescent="0.25">
      <c r="A1" s="157" t="s">
        <v>177</v>
      </c>
      <c r="B1" s="157"/>
      <c r="C1" s="157"/>
      <c r="D1" s="157"/>
      <c r="E1" s="157"/>
      <c r="F1" s="157"/>
    </row>
    <row r="2" spans="1:7" ht="21" customHeight="1" x14ac:dyDescent="0.25">
      <c r="A2" s="4" t="s">
        <v>3</v>
      </c>
      <c r="B2" s="160" t="str">
        <f>'Summary and sign-off'!B2:F2</f>
        <v>New Zealand Infrastructure Commission / Te Waihanga</v>
      </c>
      <c r="C2" s="160"/>
      <c r="D2" s="160"/>
      <c r="E2" s="160"/>
      <c r="F2" s="160"/>
    </row>
    <row r="3" spans="1:7" ht="21" customHeight="1" x14ac:dyDescent="0.25">
      <c r="A3" s="4" t="s">
        <v>4</v>
      </c>
      <c r="B3" s="160" t="str">
        <f>'Summary and sign-off'!B3:F3</f>
        <v>Jon Grayson</v>
      </c>
      <c r="C3" s="160"/>
      <c r="D3" s="160"/>
      <c r="E3" s="160"/>
      <c r="F3" s="160"/>
    </row>
    <row r="4" spans="1:7" ht="21" customHeight="1" x14ac:dyDescent="0.25">
      <c r="A4" s="4" t="s">
        <v>5</v>
      </c>
      <c r="B4" s="160">
        <f>'Summary and sign-off'!B4:F4</f>
        <v>43733</v>
      </c>
      <c r="C4" s="160"/>
      <c r="D4" s="160"/>
      <c r="E4" s="160"/>
      <c r="F4" s="160"/>
    </row>
    <row r="5" spans="1:7" ht="21" customHeight="1" x14ac:dyDescent="0.25">
      <c r="A5" s="4" t="s">
        <v>6</v>
      </c>
      <c r="B5" s="160">
        <f>'Summary and sign-off'!B5:F5</f>
        <v>44008</v>
      </c>
      <c r="C5" s="160"/>
      <c r="D5" s="160"/>
      <c r="E5" s="160"/>
      <c r="F5" s="160"/>
    </row>
    <row r="6" spans="1:7" ht="21" customHeight="1" x14ac:dyDescent="0.25">
      <c r="A6" s="4" t="s">
        <v>178</v>
      </c>
      <c r="B6" s="155" t="s">
        <v>8</v>
      </c>
      <c r="C6" s="155"/>
      <c r="D6" s="155"/>
      <c r="E6" s="155"/>
      <c r="F6" s="155"/>
    </row>
    <row r="7" spans="1:7" ht="21" customHeight="1" x14ac:dyDescent="0.25">
      <c r="A7" s="4" t="s">
        <v>9</v>
      </c>
      <c r="B7" s="155" t="s">
        <v>10</v>
      </c>
      <c r="C7" s="155"/>
      <c r="D7" s="155"/>
      <c r="E7" s="155"/>
      <c r="F7" s="155"/>
    </row>
    <row r="8" spans="1:7" ht="36" customHeight="1" x14ac:dyDescent="0.25">
      <c r="A8" s="171" t="s">
        <v>179</v>
      </c>
      <c r="B8" s="171"/>
      <c r="C8" s="171"/>
      <c r="D8" s="171"/>
      <c r="E8" s="171"/>
      <c r="F8" s="171"/>
    </row>
    <row r="9" spans="1:7" ht="36" customHeight="1" x14ac:dyDescent="0.25">
      <c r="A9" s="169" t="s">
        <v>180</v>
      </c>
      <c r="B9" s="170"/>
      <c r="C9" s="170"/>
      <c r="D9" s="170"/>
      <c r="E9" s="170"/>
      <c r="F9" s="170"/>
    </row>
    <row r="10" spans="1:7" ht="39" customHeight="1" x14ac:dyDescent="0.25">
      <c r="A10" s="35" t="s">
        <v>14</v>
      </c>
      <c r="B10" s="122" t="s">
        <v>181</v>
      </c>
      <c r="C10" s="122" t="s">
        <v>182</v>
      </c>
      <c r="D10" s="122" t="s">
        <v>183</v>
      </c>
      <c r="E10" s="122" t="s">
        <v>184</v>
      </c>
      <c r="F10" s="122" t="s">
        <v>185</v>
      </c>
      <c r="G10" s="152"/>
    </row>
    <row r="11" spans="1:7" s="68" customFormat="1" hidden="1" x14ac:dyDescent="0.25">
      <c r="A11" s="111"/>
      <c r="B11" s="114"/>
      <c r="C11" s="116"/>
      <c r="D11" s="114"/>
      <c r="E11" s="117"/>
      <c r="F11" s="115"/>
      <c r="G11" s="153"/>
    </row>
    <row r="12" spans="1:7" s="68" customFormat="1" x14ac:dyDescent="0.25">
      <c r="A12" s="127">
        <v>43733</v>
      </c>
      <c r="B12" s="134" t="s">
        <v>186</v>
      </c>
      <c r="C12" s="135" t="s">
        <v>187</v>
      </c>
      <c r="D12" s="134" t="s">
        <v>188</v>
      </c>
      <c r="E12" s="136" t="s">
        <v>189</v>
      </c>
      <c r="F12" s="137"/>
      <c r="G12" s="153"/>
    </row>
    <row r="13" spans="1:7" s="68" customFormat="1" ht="26.4" x14ac:dyDescent="0.25">
      <c r="A13" s="127">
        <v>43748</v>
      </c>
      <c r="B13" s="134" t="s">
        <v>190</v>
      </c>
      <c r="C13" s="135" t="s">
        <v>187</v>
      </c>
      <c r="D13" s="134" t="s">
        <v>191</v>
      </c>
      <c r="E13" s="136" t="s">
        <v>192</v>
      </c>
      <c r="F13" s="137"/>
      <c r="G13" s="153"/>
    </row>
    <row r="14" spans="1:7" s="68" customFormat="1" x14ac:dyDescent="0.25">
      <c r="A14" s="127">
        <v>43753</v>
      </c>
      <c r="B14" s="134" t="s">
        <v>193</v>
      </c>
      <c r="C14" s="135" t="s">
        <v>187</v>
      </c>
      <c r="D14" s="134" t="s">
        <v>194</v>
      </c>
      <c r="E14" s="136" t="s">
        <v>192</v>
      </c>
      <c r="F14" s="137"/>
      <c r="G14" s="153"/>
    </row>
    <row r="15" spans="1:7" s="68" customFormat="1" ht="26.4" x14ac:dyDescent="0.25">
      <c r="A15" s="127">
        <v>43775</v>
      </c>
      <c r="B15" s="134" t="s">
        <v>195</v>
      </c>
      <c r="C15" s="135" t="s">
        <v>187</v>
      </c>
      <c r="D15" s="134" t="s">
        <v>196</v>
      </c>
      <c r="E15" s="136" t="s">
        <v>197</v>
      </c>
      <c r="F15" s="137" t="s">
        <v>198</v>
      </c>
      <c r="G15" s="153"/>
    </row>
    <row r="16" spans="1:7" s="68" customFormat="1" x14ac:dyDescent="0.25">
      <c r="A16" s="127">
        <v>43781</v>
      </c>
      <c r="B16" s="134" t="s">
        <v>199</v>
      </c>
      <c r="C16" s="135" t="s">
        <v>187</v>
      </c>
      <c r="D16" s="134" t="s">
        <v>200</v>
      </c>
      <c r="E16" s="136" t="s">
        <v>189</v>
      </c>
      <c r="F16" s="137" t="s">
        <v>201</v>
      </c>
      <c r="G16" s="153"/>
    </row>
    <row r="17" spans="1:7" s="68" customFormat="1" ht="39.6" x14ac:dyDescent="0.25">
      <c r="A17" s="127">
        <v>43801</v>
      </c>
      <c r="B17" s="134" t="s">
        <v>202</v>
      </c>
      <c r="C17" s="135" t="s">
        <v>187</v>
      </c>
      <c r="D17" s="134" t="s">
        <v>203</v>
      </c>
      <c r="E17" s="136" t="s">
        <v>197</v>
      </c>
      <c r="F17" s="137" t="s">
        <v>204</v>
      </c>
      <c r="G17" s="153"/>
    </row>
    <row r="18" spans="1:7" s="68" customFormat="1" x14ac:dyDescent="0.25">
      <c r="A18" s="127">
        <v>43804</v>
      </c>
      <c r="B18" s="134" t="s">
        <v>205</v>
      </c>
      <c r="C18" s="135" t="s">
        <v>187</v>
      </c>
      <c r="D18" s="134" t="s">
        <v>206</v>
      </c>
      <c r="E18" s="136" t="s">
        <v>189</v>
      </c>
      <c r="F18" s="137"/>
      <c r="G18" s="153"/>
    </row>
    <row r="19" spans="1:7" s="68" customFormat="1" x14ac:dyDescent="0.25">
      <c r="A19" s="127">
        <v>43811</v>
      </c>
      <c r="B19" s="134" t="s">
        <v>207</v>
      </c>
      <c r="C19" s="135" t="s">
        <v>187</v>
      </c>
      <c r="D19" s="134" t="s">
        <v>208</v>
      </c>
      <c r="E19" s="136" t="s">
        <v>192</v>
      </c>
      <c r="F19" s="137" t="s">
        <v>209</v>
      </c>
      <c r="G19" s="153"/>
    </row>
    <row r="20" spans="1:7" s="68" customFormat="1" x14ac:dyDescent="0.25">
      <c r="A20" s="127">
        <v>43874</v>
      </c>
      <c r="B20" s="134" t="s">
        <v>210</v>
      </c>
      <c r="C20" s="135" t="s">
        <v>187</v>
      </c>
      <c r="D20" s="134" t="s">
        <v>211</v>
      </c>
      <c r="E20" s="136" t="s">
        <v>197</v>
      </c>
      <c r="F20" s="137" t="s">
        <v>271</v>
      </c>
      <c r="G20" s="153"/>
    </row>
    <row r="21" spans="1:7" s="68" customFormat="1" x14ac:dyDescent="0.25">
      <c r="A21" s="127">
        <v>43880</v>
      </c>
      <c r="B21" s="134" t="s">
        <v>212</v>
      </c>
      <c r="C21" s="135" t="s">
        <v>187</v>
      </c>
      <c r="D21" s="134" t="s">
        <v>213</v>
      </c>
      <c r="E21" s="136" t="s">
        <v>189</v>
      </c>
      <c r="F21" s="137" t="s">
        <v>209</v>
      </c>
      <c r="G21" s="153"/>
    </row>
    <row r="22" spans="1:7" s="68" customFormat="1" x14ac:dyDescent="0.25">
      <c r="A22" s="127">
        <v>43880</v>
      </c>
      <c r="B22" s="134" t="s">
        <v>214</v>
      </c>
      <c r="C22" s="135" t="s">
        <v>187</v>
      </c>
      <c r="D22" s="134" t="s">
        <v>215</v>
      </c>
      <c r="E22" s="136" t="s">
        <v>192</v>
      </c>
      <c r="F22" s="137" t="s">
        <v>209</v>
      </c>
      <c r="G22" s="153"/>
    </row>
    <row r="23" spans="1:7" s="68" customFormat="1" ht="26.4" x14ac:dyDescent="0.25">
      <c r="A23" s="127">
        <v>43895</v>
      </c>
      <c r="B23" s="134" t="s">
        <v>216</v>
      </c>
      <c r="C23" s="135" t="s">
        <v>187</v>
      </c>
      <c r="D23" s="134" t="s">
        <v>196</v>
      </c>
      <c r="E23" s="136" t="s">
        <v>197</v>
      </c>
      <c r="F23" s="137" t="s">
        <v>198</v>
      </c>
      <c r="G23" s="153"/>
    </row>
    <row r="24" spans="1:7" s="68" customFormat="1" x14ac:dyDescent="0.25">
      <c r="A24" s="127">
        <v>43901</v>
      </c>
      <c r="B24" s="134" t="s">
        <v>217</v>
      </c>
      <c r="C24" s="135" t="s">
        <v>187</v>
      </c>
      <c r="D24" s="134" t="s">
        <v>218</v>
      </c>
      <c r="E24" s="136" t="s">
        <v>189</v>
      </c>
      <c r="F24" s="137" t="s">
        <v>209</v>
      </c>
      <c r="G24" s="153"/>
    </row>
    <row r="25" spans="1:7" s="68" customFormat="1" hidden="1" x14ac:dyDescent="0.25">
      <c r="A25" s="111"/>
      <c r="B25" s="114"/>
      <c r="C25" s="116"/>
      <c r="D25" s="114"/>
      <c r="E25" s="117"/>
      <c r="F25" s="115"/>
      <c r="G25" s="153"/>
    </row>
    <row r="26" spans="1:7" ht="34.5" customHeight="1" x14ac:dyDescent="0.25">
      <c r="A26" s="123" t="s">
        <v>219</v>
      </c>
      <c r="B26" s="124" t="s">
        <v>220</v>
      </c>
      <c r="C26" s="125">
        <f>C27+C28</f>
        <v>13</v>
      </c>
      <c r="D26" s="126" t="str">
        <f>IF(SUBTOTAL(3,C11:C25)=SUBTOTAL(103,C11:C25),'Summary and sign-off'!$A$48,'Summary and sign-off'!$A$49)</f>
        <v>Check - there are no hidden rows with data</v>
      </c>
      <c r="E26" s="161" t="str">
        <f>IF('Summary and sign-off'!F60='Summary and sign-off'!F54,'Summary and sign-off'!A52,'Summary and sign-off'!A50)</f>
        <v>Check - each entry provides sufficient information</v>
      </c>
      <c r="F26" s="161"/>
      <c r="G26" s="153"/>
    </row>
    <row r="27" spans="1:7" ht="25.5" customHeight="1" x14ac:dyDescent="0.3">
      <c r="A27" s="70"/>
      <c r="B27" s="71" t="s">
        <v>187</v>
      </c>
      <c r="C27" s="72">
        <f>COUNTIF(C11:C25,'Summary and sign-off'!A45)</f>
        <v>13</v>
      </c>
      <c r="D27" s="17"/>
      <c r="E27" s="18"/>
      <c r="F27" s="19"/>
    </row>
    <row r="28" spans="1:7" ht="25.5" customHeight="1" x14ac:dyDescent="0.3">
      <c r="A28" s="70"/>
      <c r="B28" s="71" t="s">
        <v>221</v>
      </c>
      <c r="C28" s="72">
        <f>COUNTIF(C11:C25,'Summary and sign-off'!A46)</f>
        <v>0</v>
      </c>
      <c r="D28" s="17"/>
      <c r="E28" s="18"/>
      <c r="F28" s="19"/>
    </row>
    <row r="29" spans="1:7" x14ac:dyDescent="0.25">
      <c r="A29" s="20"/>
      <c r="B29" s="21"/>
      <c r="C29" s="20"/>
      <c r="D29" s="22"/>
      <c r="E29" s="22"/>
      <c r="F29" s="20"/>
    </row>
    <row r="30" spans="1:7" x14ac:dyDescent="0.25">
      <c r="A30" s="21"/>
      <c r="B30" s="21"/>
      <c r="C30" s="21"/>
      <c r="D30" s="21"/>
      <c r="E30" s="21"/>
      <c r="F30" s="21"/>
    </row>
    <row r="31" spans="1:7" ht="12.6" customHeight="1" x14ac:dyDescent="0.25">
      <c r="A31" s="23"/>
      <c r="B31" s="20"/>
      <c r="C31" s="20"/>
      <c r="D31" s="20"/>
      <c r="E31" s="20"/>
      <c r="F31" s="24"/>
    </row>
    <row r="32" spans="1:7" x14ac:dyDescent="0.25">
      <c r="A32" s="23"/>
      <c r="B32" s="25"/>
      <c r="C32" s="26"/>
      <c r="D32" s="26"/>
      <c r="E32" s="26"/>
      <c r="F32" s="27"/>
    </row>
    <row r="33" spans="1:6" x14ac:dyDescent="0.25">
      <c r="A33" s="23"/>
      <c r="B33" s="28"/>
      <c r="C33" s="28"/>
      <c r="D33" s="28"/>
      <c r="E33" s="28"/>
      <c r="F33" s="28"/>
    </row>
    <row r="34" spans="1:6" ht="12.75" customHeight="1" x14ac:dyDescent="0.25">
      <c r="A34" s="23"/>
      <c r="B34" s="20"/>
      <c r="C34" s="20"/>
      <c r="D34" s="20"/>
      <c r="E34" s="20"/>
      <c r="F34" s="20"/>
    </row>
    <row r="35" spans="1:6" ht="12.9" customHeight="1" x14ac:dyDescent="0.25">
      <c r="A35" s="29"/>
      <c r="B35" s="30"/>
      <c r="C35" s="30"/>
      <c r="D35" s="30"/>
      <c r="E35" s="30"/>
      <c r="F35" s="30"/>
    </row>
    <row r="36" spans="1:6" x14ac:dyDescent="0.25">
      <c r="A36" s="31"/>
      <c r="B36" s="32"/>
      <c r="C36" s="27"/>
      <c r="D36" s="27"/>
      <c r="E36" s="27"/>
      <c r="F36" s="27"/>
    </row>
    <row r="37" spans="1:6" ht="12.75" customHeight="1" x14ac:dyDescent="0.25">
      <c r="A37" s="31"/>
      <c r="B37" s="23"/>
      <c r="C37" s="33"/>
      <c r="D37" s="33"/>
      <c r="E37" s="33"/>
      <c r="F37" s="33"/>
    </row>
    <row r="38" spans="1:6" ht="12.75" customHeight="1" x14ac:dyDescent="0.25">
      <c r="A38" s="23"/>
      <c r="B38" s="23"/>
      <c r="C38" s="33"/>
      <c r="D38" s="33"/>
      <c r="E38" s="33"/>
      <c r="F38" s="33"/>
    </row>
    <row r="39" spans="1:6" ht="12.75" hidden="1" customHeight="1" x14ac:dyDescent="0.25">
      <c r="A39" s="23"/>
      <c r="B39" s="23"/>
      <c r="C39" s="33"/>
      <c r="D39" s="33"/>
      <c r="E39" s="33"/>
      <c r="F39" s="33"/>
    </row>
    <row r="40" spans="1:6" hidden="1" x14ac:dyDescent="0.25"/>
    <row r="41" spans="1:6" hidden="1" x14ac:dyDescent="0.25"/>
    <row r="42" spans="1:6" hidden="1" x14ac:dyDescent="0.25">
      <c r="A42" s="21"/>
      <c r="B42" s="21"/>
      <c r="C42" s="21"/>
      <c r="D42" s="21"/>
      <c r="E42" s="21"/>
      <c r="F42" s="21"/>
    </row>
    <row r="43" spans="1:6" hidden="1" x14ac:dyDescent="0.25">
      <c r="A43" s="21"/>
      <c r="B43" s="21"/>
      <c r="C43" s="21"/>
      <c r="D43" s="21"/>
      <c r="E43" s="21"/>
      <c r="F43" s="21"/>
    </row>
    <row r="44" spans="1:6" hidden="1" x14ac:dyDescent="0.25">
      <c r="A44" s="21"/>
      <c r="B44" s="21"/>
      <c r="C44" s="21"/>
      <c r="D44" s="21"/>
      <c r="E44" s="21"/>
      <c r="F44" s="21"/>
    </row>
    <row r="45" spans="1:6" hidden="1" x14ac:dyDescent="0.25">
      <c r="A45" s="21"/>
      <c r="B45" s="21"/>
      <c r="C45" s="21"/>
      <c r="D45" s="21"/>
      <c r="E45" s="21"/>
      <c r="F45" s="21"/>
    </row>
    <row r="46" spans="1:6" hidden="1" x14ac:dyDescent="0.25">
      <c r="A46" s="21"/>
      <c r="B46" s="21"/>
      <c r="C46" s="21"/>
      <c r="D46" s="21"/>
      <c r="E46" s="21"/>
      <c r="F46" s="21"/>
    </row>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x14ac:dyDescent="0.25"/>
    <row r="68" x14ac:dyDescent="0.25"/>
    <row r="69" x14ac:dyDescent="0.25"/>
    <row r="70" x14ac:dyDescent="0.25"/>
    <row r="71" x14ac:dyDescent="0.25"/>
    <row r="72" x14ac:dyDescent="0.25"/>
    <row r="73" x14ac:dyDescent="0.25"/>
    <row r="74" x14ac:dyDescent="0.25"/>
    <row r="75" x14ac:dyDescent="0.25"/>
    <row r="76" hidden="1" x14ac:dyDescent="0.25"/>
    <row r="77" hidden="1" x14ac:dyDescent="0.25"/>
    <row r="78" hidden="1" x14ac:dyDescent="0.25"/>
    <row r="79" hidden="1" x14ac:dyDescent="0.25"/>
    <row r="80" hidden="1" x14ac:dyDescent="0.25"/>
    <row r="81" hidden="1" x14ac:dyDescent="0.25"/>
  </sheetData>
  <sheetProtection sheet="1" formatCells="0" insertRows="0" deleteRows="0"/>
  <dataConsolidate/>
  <mergeCells count="10">
    <mergeCell ref="E26:F26"/>
    <mergeCell ref="A8:F8"/>
    <mergeCell ref="A1:F1"/>
    <mergeCell ref="A9:F9"/>
    <mergeCell ref="B2:F2"/>
    <mergeCell ref="B3:F3"/>
    <mergeCell ref="B4:F4"/>
    <mergeCell ref="B7:F7"/>
    <mergeCell ref="B5:F5"/>
    <mergeCell ref="B6:F6"/>
  </mergeCells>
  <dataValidations disablePrompts="1"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5 A11"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4 A12: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&amp;RWorksheet - Gifts and benefits</oddFooter>
  </headerFooter>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C24:C25 C11:C23</xm:sqref>
        </x14:dataValidation>
        <x14:dataValidation type="list" errorStyle="information" operator="greaterThan" allowBlank="1" showInputMessage="1" prompt="Provide specific $ value if possible" xr:uid="{00000000-0002-0000-0500-000003000000}">
          <x14:formula1>
            <xm:f>'Summary and sign-off'!$A$39:$A$44</xm:f>
          </x14:formula1>
          <xm:sqref>E24:E25 E11:E23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6AB96B6074634DBF5A5F282C796AE3" ma:contentTypeVersion="3" ma:contentTypeDescription="Create a new document." ma:contentTypeScope="" ma:versionID="7127ccb36acb91afb2399d8175669be8">
  <xsd:schema xmlns:xsd="http://www.w3.org/2001/XMLSchema" xmlns:xs="http://www.w3.org/2001/XMLSchema" xmlns:p="http://schemas.microsoft.com/office/2006/metadata/properties" xmlns:ns2="1161d57e-ac95-4d9d-9ef8-5a5951c6d75c" targetNamespace="http://schemas.microsoft.com/office/2006/metadata/properties" ma:root="true" ma:fieldsID="e7e996984ba57c53cb2a468b6ba7a683" ns2:_="">
    <xsd:import namespace="1161d57e-ac95-4d9d-9ef8-5a5951c6d75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1d57e-ac95-4d9d-9ef8-5a5951c6d7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161d57e-ac95-4d9d-9ef8-5a5951c6d75c">
      <UserInfo>
        <DisplayName>Ken Smart</DisplayName>
        <AccountId>87</AccountId>
        <AccountType/>
      </UserInfo>
      <UserInfo>
        <DisplayName>Nehalkumar patel</DisplayName>
        <AccountId>157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0C4066-391B-4ABE-BDAB-53648142BFBB}"/>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b89ecfc7-1b05-4c3a-bde3-03c9bda4e2b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Jill Earle</cp:lastModifiedBy>
  <cp:revision/>
  <cp:lastPrinted>2020-07-29T23:26:34Z</cp:lastPrinted>
  <dcterms:created xsi:type="dcterms:W3CDTF">2010-10-17T20:59:02Z</dcterms:created>
  <dcterms:modified xsi:type="dcterms:W3CDTF">2020-07-30T04:32:40Z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0x010100D86AB96B6074634DBF5A5F282C796AE3</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Financial Year">
    <vt:lpwstr/>
  </property>
  <property fmtid="{D5CDD505-2E9C-101B-9397-08002B2CF9AE}" pid="12" name="m74a06697d3e40969d797e861d6bfba8">
    <vt:lpwstr/>
  </property>
  <property fmtid="{D5CDD505-2E9C-101B-9397-08002B2CF9AE}" pid="13" name="ProductType">
    <vt:lpwstr/>
  </property>
  <property fmtid="{D5CDD505-2E9C-101B-9397-08002B2CF9AE}" pid="14" name="MediaServiceImageTags">
    <vt:lpwstr/>
  </property>
  <property fmtid="{D5CDD505-2E9C-101B-9397-08002B2CF9AE}" pid="15" name="lcf76f155ced4ddcb4097134ff3c332f">
    <vt:lpwstr/>
  </property>
  <property fmtid="{D5CDD505-2E9C-101B-9397-08002B2CF9AE}" pid="16" name="TaxCatchAll">
    <vt:lpwstr/>
  </property>
  <property fmtid="{D5CDD505-2E9C-101B-9397-08002B2CF9AE}" pid="18" name="DocType">
    <vt:lpwstr/>
  </property>
  <property fmtid="{D5CDD505-2E9C-101B-9397-08002B2CF9AE}" pid="19" name="m8d219cdbd91403aa3135b5a531f04b9">
    <vt:lpwstr/>
  </property>
</Properties>
</file>