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9"/>
  <workbookPr/>
  <mc:AlternateContent xmlns:mc="http://schemas.openxmlformats.org/markup-compatibility/2006">
    <mc:Choice Requires="x15">
      <x15ac:absPath xmlns:x15ac="http://schemas.microsoft.com/office/spreadsheetml/2010/11/ac" url="C:\Users\KOSK2\Desktop\"/>
    </mc:Choice>
  </mc:AlternateContent>
  <xr:revisionPtr revIDLastSave="1" documentId="8_{39405E8F-EDC1-407B-9B07-B6FF864C62E2}" xr6:coauthVersionLast="47" xr6:coauthVersionMax="47" xr10:uidLastSave="{80DA5067-7B20-4D7A-9666-7BA0EBB94075}"/>
  <bookViews>
    <workbookView xWindow="-108" yWindow="-108" windowWidth="23256" windowHeight="13896" tabRatio="679" firstSheet="8" activeTab="8" xr2:uid="{00000000-000D-0000-FFFF-FFFF00000000}"/>
  </bookViews>
  <sheets>
    <sheet name="Werkslide-oud" sheetId="1" state="hidden" r:id="rId1"/>
    <sheet name="Overzicht" sheetId="8" r:id="rId2"/>
    <sheet name="CO2 reductie" sheetId="2" r:id="rId3"/>
    <sheet name="Circulaire Economie" sheetId="3" r:id="rId4"/>
    <sheet name="Klimaatadaptatie" sheetId="4" r:id="rId5"/>
    <sheet name="Biodiversiteit" sheetId="5" r:id="rId6"/>
    <sheet name="Gezond &amp; Veilig" sheetId="6" r:id="rId7"/>
    <sheet name="Sociaal" sheetId="7" r:id="rId8"/>
    <sheet name="Kwaliteit" sheetId="11" r:id="rId9"/>
    <sheet name="Bronnenlijst" sheetId="9"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8" l="1"/>
  <c r="A7" i="8"/>
  <c r="A8" i="8"/>
  <c r="A9" i="8"/>
  <c r="A10" i="8"/>
  <c r="A11" i="8"/>
  <c r="A12" i="8"/>
  <c r="A13" i="8"/>
  <c r="A14" i="8"/>
  <c r="A15" i="8"/>
  <c r="A16" i="8"/>
  <c r="A17" i="8"/>
  <c r="A18" i="8"/>
  <c r="A5" i="8"/>
  <c r="A63" i="8"/>
  <c r="A64" i="8"/>
  <c r="A65" i="8"/>
  <c r="A66" i="8"/>
  <c r="A67" i="8"/>
  <c r="A68" i="8"/>
  <c r="A69" i="8"/>
  <c r="A70" i="8"/>
  <c r="A71" i="8"/>
  <c r="A72" i="8"/>
  <c r="A45" i="8"/>
  <c r="A46" i="8"/>
  <c r="A47" i="8"/>
  <c r="A48" i="8"/>
  <c r="A49" i="8"/>
  <c r="A50" i="8"/>
  <c r="A51" i="8"/>
  <c r="A52" i="8"/>
  <c r="A53" i="8"/>
  <c r="A54" i="8"/>
  <c r="L2" i="7"/>
  <c r="K2" i="7"/>
  <c r="L2" i="6"/>
  <c r="K2" i="6"/>
  <c r="L2" i="5"/>
  <c r="K2" i="5"/>
  <c r="L2" i="4"/>
  <c r="K2" i="4"/>
  <c r="L2" i="3"/>
  <c r="K2" i="3"/>
  <c r="I16" i="3" s="1"/>
  <c r="L2" i="2"/>
  <c r="K2" i="2"/>
  <c r="A95" i="8"/>
  <c r="A96" i="8"/>
  <c r="A97" i="8"/>
  <c r="A98" i="8"/>
  <c r="A99" i="8"/>
  <c r="A100" i="8"/>
  <c r="A101" i="8"/>
  <c r="A102" i="8"/>
  <c r="A103" i="8"/>
  <c r="A104" i="8"/>
  <c r="A105" i="8"/>
  <c r="A106" i="8"/>
  <c r="A107" i="8"/>
  <c r="A108" i="8"/>
  <c r="A94" i="8"/>
  <c r="A77" i="8"/>
  <c r="A78" i="8"/>
  <c r="A79" i="8"/>
  <c r="A80" i="8"/>
  <c r="A81" i="8"/>
  <c r="A82" i="8"/>
  <c r="A83" i="8"/>
  <c r="A84" i="8"/>
  <c r="A85" i="8"/>
  <c r="A86" i="8"/>
  <c r="A87" i="8"/>
  <c r="A88" i="8"/>
  <c r="A89" i="8"/>
  <c r="A90" i="8"/>
  <c r="A76" i="8"/>
  <c r="A59" i="8"/>
  <c r="A60" i="8"/>
  <c r="A61" i="8"/>
  <c r="A62" i="8"/>
  <c r="A58" i="8"/>
  <c r="A41" i="8"/>
  <c r="A42" i="8"/>
  <c r="A43" i="8"/>
  <c r="A44" i="8"/>
  <c r="A40" i="8"/>
  <c r="A29" i="8"/>
  <c r="A30" i="8"/>
  <c r="A31" i="8"/>
  <c r="A32" i="8"/>
  <c r="A33" i="8"/>
  <c r="A34" i="8"/>
  <c r="A35" i="8"/>
  <c r="A36" i="8"/>
  <c r="A27" i="8"/>
  <c r="A28" i="8"/>
  <c r="A23" i="8"/>
  <c r="A24" i="8"/>
  <c r="A25" i="8"/>
  <c r="A26" i="8"/>
  <c r="A22" i="8"/>
  <c r="A4" i="8"/>
  <c r="A3" i="8"/>
  <c r="F13" i="1"/>
  <c r="F14" i="1"/>
  <c r="F15" i="1"/>
  <c r="F16" i="1"/>
  <c r="F17" i="1"/>
  <c r="F18" i="1"/>
  <c r="F19" i="1"/>
  <c r="F20" i="1"/>
  <c r="F21" i="1"/>
  <c r="F22" i="1"/>
  <c r="F23" i="1"/>
  <c r="F24" i="1"/>
  <c r="F25" i="1"/>
  <c r="F26" i="1"/>
  <c r="F27" i="1"/>
  <c r="F28" i="1"/>
  <c r="F32" i="1"/>
  <c r="F33" i="1"/>
  <c r="F34" i="1"/>
  <c r="F35" i="1"/>
  <c r="F36" i="1"/>
  <c r="F37" i="1"/>
  <c r="F38" i="1"/>
  <c r="F39" i="1"/>
  <c r="F40" i="1"/>
  <c r="F41" i="1"/>
  <c r="F42" i="1"/>
  <c r="F43" i="1"/>
  <c r="F44" i="1"/>
  <c r="F45" i="1"/>
  <c r="F46" i="1"/>
  <c r="F47" i="1"/>
  <c r="F48" i="1"/>
  <c r="F52" i="1"/>
  <c r="F53" i="1"/>
  <c r="F54" i="1"/>
  <c r="F55" i="1"/>
  <c r="F56" i="1"/>
  <c r="F57" i="1"/>
  <c r="F58" i="1"/>
  <c r="F59" i="1"/>
  <c r="F60" i="1"/>
  <c r="F61" i="1"/>
  <c r="F62" i="1"/>
  <c r="F63" i="1"/>
  <c r="F67" i="1"/>
  <c r="F68" i="1"/>
  <c r="F69" i="1"/>
  <c r="F70" i="1"/>
  <c r="F71" i="1"/>
  <c r="F72" i="1"/>
  <c r="F73" i="1"/>
  <c r="F74" i="1"/>
  <c r="F75" i="1"/>
  <c r="F76" i="1"/>
  <c r="F77" i="1"/>
  <c r="F78" i="1"/>
  <c r="F82" i="1"/>
  <c r="F83" i="1"/>
  <c r="F84" i="1"/>
  <c r="F85" i="1"/>
  <c r="F86" i="1"/>
  <c r="F87" i="1"/>
  <c r="F88" i="1"/>
  <c r="F89" i="1"/>
  <c r="F90" i="1"/>
  <c r="F91" i="1"/>
  <c r="F92" i="1"/>
  <c r="F93" i="1"/>
  <c r="F94" i="1"/>
  <c r="F95" i="1"/>
  <c r="F96" i="1"/>
  <c r="F98" i="1"/>
  <c r="F102" i="1"/>
  <c r="F103" i="1"/>
  <c r="F104" i="1"/>
  <c r="F105" i="1"/>
  <c r="F106" i="1"/>
  <c r="F107" i="1"/>
  <c r="F108" i="1"/>
  <c r="F109" i="1"/>
  <c r="F110" i="1"/>
  <c r="F111" i="1"/>
  <c r="F112" i="1"/>
  <c r="F113" i="1"/>
  <c r="F114" i="1"/>
  <c r="F115" i="1"/>
  <c r="F116" i="1"/>
  <c r="F117" i="1"/>
  <c r="F118" i="1"/>
  <c r="F119" i="1"/>
  <c r="F120" i="1"/>
  <c r="F121" i="1"/>
  <c r="F122" i="1"/>
  <c r="C32" i="1"/>
  <c r="C33" i="1"/>
  <c r="C34" i="1"/>
  <c r="C35" i="1"/>
  <c r="C36" i="1"/>
  <c r="C37" i="1"/>
  <c r="C38" i="1"/>
  <c r="C39" i="1"/>
  <c r="C40" i="1"/>
  <c r="C41" i="1"/>
  <c r="C42" i="1"/>
  <c r="C43" i="1"/>
  <c r="C44" i="1"/>
  <c r="C45" i="1"/>
  <c r="C46" i="1"/>
  <c r="C47" i="1"/>
  <c r="C48" i="1"/>
  <c r="C52" i="1"/>
  <c r="C53" i="1"/>
  <c r="C54" i="1"/>
  <c r="C55" i="1"/>
  <c r="C56" i="1"/>
  <c r="C57" i="1"/>
  <c r="C58" i="1"/>
  <c r="C59" i="1"/>
  <c r="C60" i="1"/>
  <c r="C61" i="1"/>
  <c r="C62" i="1"/>
  <c r="C63" i="1"/>
  <c r="C67" i="1"/>
  <c r="C68" i="1"/>
  <c r="C69" i="1"/>
  <c r="C70" i="1"/>
  <c r="C71" i="1"/>
  <c r="C72" i="1"/>
  <c r="C73" i="1"/>
  <c r="C74" i="1"/>
  <c r="C75" i="1"/>
  <c r="C76" i="1"/>
  <c r="C77" i="1"/>
  <c r="C78" i="1"/>
  <c r="C82" i="1"/>
  <c r="C83" i="1"/>
  <c r="C84" i="1"/>
  <c r="C85" i="1"/>
  <c r="C86" i="1"/>
  <c r="C87" i="1"/>
  <c r="C88" i="1"/>
  <c r="C89" i="1"/>
  <c r="C90" i="1"/>
  <c r="C91" i="1"/>
  <c r="C92" i="1"/>
  <c r="C93" i="1"/>
  <c r="C94" i="1"/>
  <c r="C95" i="1"/>
  <c r="C96" i="1"/>
  <c r="C97" i="1"/>
  <c r="F97" i="1" s="1"/>
  <c r="C98" i="1"/>
  <c r="C102" i="1"/>
  <c r="C103" i="1"/>
  <c r="C104" i="1"/>
  <c r="C105" i="1"/>
  <c r="C106" i="1"/>
  <c r="C107" i="1"/>
  <c r="C108" i="1"/>
  <c r="C109" i="1"/>
  <c r="C110" i="1"/>
  <c r="C111" i="1"/>
  <c r="C112" i="1"/>
  <c r="C113" i="1"/>
  <c r="C114" i="1"/>
  <c r="C115" i="1"/>
  <c r="C116" i="1"/>
  <c r="C117" i="1"/>
  <c r="C118" i="1"/>
  <c r="C119" i="1"/>
  <c r="C120" i="1"/>
  <c r="C121" i="1"/>
  <c r="C122" i="1"/>
  <c r="C13" i="1"/>
  <c r="C14" i="1"/>
  <c r="C15" i="1"/>
  <c r="C16" i="1"/>
  <c r="C17" i="1"/>
  <c r="C18" i="1"/>
  <c r="C19" i="1"/>
  <c r="C20" i="1"/>
  <c r="C21" i="1"/>
  <c r="C22" i="1"/>
  <c r="C23" i="1"/>
  <c r="C24" i="1"/>
  <c r="C25" i="1"/>
  <c r="C26" i="1"/>
  <c r="C27" i="1"/>
  <c r="C28" i="1"/>
  <c r="C12" i="1"/>
  <c r="E68" i="1"/>
  <c r="E69" i="1"/>
  <c r="E70" i="1"/>
  <c r="E71" i="1"/>
  <c r="E72" i="1"/>
  <c r="E73" i="1"/>
  <c r="E74" i="1"/>
  <c r="E75" i="1"/>
  <c r="E76" i="1"/>
  <c r="E77" i="1"/>
  <c r="E78" i="1"/>
  <c r="E67" i="1"/>
  <c r="E53" i="1"/>
  <c r="E54" i="1"/>
  <c r="E55" i="1"/>
  <c r="E56" i="1"/>
  <c r="E57" i="1"/>
  <c r="E58" i="1"/>
  <c r="E59" i="1"/>
  <c r="E60" i="1"/>
  <c r="E61" i="1"/>
  <c r="E62" i="1"/>
  <c r="E63" i="1"/>
  <c r="E52" i="1"/>
  <c r="E33" i="1"/>
  <c r="E34" i="1"/>
  <c r="E35" i="1"/>
  <c r="E36" i="1"/>
  <c r="E37" i="1"/>
  <c r="E38" i="1"/>
  <c r="E39" i="1"/>
  <c r="E40" i="1"/>
  <c r="E41" i="1"/>
  <c r="E42" i="1"/>
  <c r="E43" i="1"/>
  <c r="E44" i="1"/>
  <c r="E45" i="1"/>
  <c r="E46" i="1"/>
  <c r="E47" i="1"/>
  <c r="E48" i="1"/>
  <c r="E32" i="1"/>
  <c r="E13" i="1"/>
  <c r="E14" i="1"/>
  <c r="E15" i="1"/>
  <c r="E16" i="1"/>
  <c r="E17" i="1"/>
  <c r="E18" i="1"/>
  <c r="E19" i="1"/>
  <c r="E20" i="1"/>
  <c r="E21" i="1"/>
  <c r="E22" i="1"/>
  <c r="E23" i="1"/>
  <c r="E24" i="1"/>
  <c r="E25" i="1"/>
  <c r="E26" i="1"/>
  <c r="E27" i="1"/>
  <c r="E28" i="1"/>
  <c r="E12" i="1"/>
  <c r="E83" i="1"/>
  <c r="E84" i="1"/>
  <c r="E85" i="1"/>
  <c r="E86" i="1"/>
  <c r="E87" i="1"/>
  <c r="E88" i="1"/>
  <c r="E89" i="1"/>
  <c r="E90" i="1"/>
  <c r="E91" i="1"/>
  <c r="E92" i="1"/>
  <c r="E93" i="1"/>
  <c r="E94" i="1"/>
  <c r="E95" i="1"/>
  <c r="E96" i="1"/>
  <c r="E97" i="1"/>
  <c r="E98" i="1"/>
  <c r="E82" i="1"/>
  <c r="E103" i="1"/>
  <c r="E104" i="1"/>
  <c r="E105" i="1"/>
  <c r="E106" i="1"/>
  <c r="E107" i="1"/>
  <c r="E108" i="1"/>
  <c r="E109" i="1"/>
  <c r="E110" i="1"/>
  <c r="E111" i="1"/>
  <c r="E112" i="1"/>
  <c r="E113" i="1"/>
  <c r="E114" i="1"/>
  <c r="E115" i="1"/>
  <c r="E116" i="1"/>
  <c r="E117" i="1"/>
  <c r="E118" i="1"/>
  <c r="E119" i="1"/>
  <c r="E120" i="1"/>
  <c r="E121" i="1"/>
  <c r="E122" i="1"/>
  <c r="E102" i="1"/>
  <c r="I10" i="5" l="1"/>
  <c r="I16" i="4"/>
  <c r="I15" i="4"/>
  <c r="I23" i="4"/>
  <c r="I25" i="4"/>
  <c r="I24" i="4"/>
  <c r="I17" i="4"/>
  <c r="I2" i="2"/>
  <c r="I5" i="4"/>
  <c r="I8" i="6"/>
  <c r="I17" i="7"/>
  <c r="I11" i="7"/>
  <c r="I10" i="7"/>
  <c r="I9" i="7"/>
  <c r="I8" i="7"/>
  <c r="I21" i="6"/>
  <c r="I22" i="5"/>
  <c r="I19" i="5"/>
  <c r="I18" i="5"/>
  <c r="I7" i="7"/>
  <c r="I21" i="5"/>
  <c r="I6" i="7"/>
  <c r="I24" i="6"/>
  <c r="I17" i="5"/>
  <c r="I23" i="6"/>
  <c r="I7" i="5"/>
  <c r="I22" i="6"/>
  <c r="I6" i="5"/>
  <c r="I5" i="5"/>
  <c r="I27" i="7"/>
  <c r="I20" i="6"/>
  <c r="I20" i="4"/>
  <c r="I25" i="7"/>
  <c r="I15" i="6"/>
  <c r="I18" i="4"/>
  <c r="I24" i="7"/>
  <c r="I6" i="6"/>
  <c r="I14" i="4"/>
  <c r="I23" i="7"/>
  <c r="I5" i="6"/>
  <c r="I26" i="2"/>
  <c r="I22" i="7"/>
  <c r="I4" i="6"/>
  <c r="I22" i="2"/>
  <c r="I4" i="4"/>
  <c r="I16" i="7"/>
  <c r="I14" i="6"/>
  <c r="I16" i="5"/>
  <c r="I3" i="4"/>
  <c r="I15" i="7"/>
  <c r="I7" i="6"/>
  <c r="I2" i="4"/>
  <c r="I3" i="2"/>
  <c r="I13" i="4"/>
  <c r="I14" i="7"/>
  <c r="I16" i="6"/>
  <c r="I9" i="5"/>
  <c r="I8" i="3"/>
  <c r="I13" i="7"/>
  <c r="I11" i="6"/>
  <c r="I12" i="3"/>
  <c r="I6" i="4"/>
  <c r="I12" i="7"/>
  <c r="I10" i="6"/>
  <c r="I8" i="5"/>
  <c r="I23" i="2"/>
  <c r="I21" i="2"/>
  <c r="I5" i="2"/>
  <c r="I14" i="2"/>
  <c r="I10" i="3"/>
  <c r="I19" i="2"/>
  <c r="I13" i="2"/>
  <c r="I12" i="4"/>
  <c r="I2" i="3"/>
  <c r="I7" i="3"/>
  <c r="I18" i="2"/>
  <c r="I12" i="2"/>
  <c r="I19" i="6"/>
  <c r="I3" i="6"/>
  <c r="I12" i="5"/>
  <c r="I4" i="5"/>
  <c r="I20" i="3"/>
  <c r="I3" i="3"/>
  <c r="I30" i="2"/>
  <c r="I10" i="2"/>
  <c r="I11" i="2"/>
  <c r="I4" i="7"/>
  <c r="I5" i="7"/>
  <c r="I18" i="6"/>
  <c r="I2" i="6"/>
  <c r="I3" i="5"/>
  <c r="I19" i="3"/>
  <c r="I9" i="3"/>
  <c r="I29" i="2"/>
  <c r="I16" i="2"/>
  <c r="I17" i="2"/>
  <c r="I21" i="7"/>
  <c r="I3" i="7"/>
  <c r="I17" i="6"/>
  <c r="I26" i="5"/>
  <c r="I11" i="5"/>
  <c r="I2" i="5"/>
  <c r="I10" i="4"/>
  <c r="I18" i="3"/>
  <c r="I5" i="3"/>
  <c r="I28" i="2"/>
  <c r="I9" i="2"/>
  <c r="I20" i="7"/>
  <c r="I2" i="7"/>
  <c r="I13" i="6"/>
  <c r="I25" i="5"/>
  <c r="I15" i="5"/>
  <c r="I27" i="4"/>
  <c r="I17" i="3"/>
  <c r="I4" i="3"/>
  <c r="I25" i="2"/>
  <c r="I6" i="3"/>
  <c r="I19" i="7"/>
  <c r="I27" i="6"/>
  <c r="I12" i="6"/>
  <c r="I24" i="5"/>
  <c r="I14" i="5"/>
  <c r="I26" i="4"/>
  <c r="I9" i="4"/>
  <c r="I15" i="3"/>
  <c r="I24" i="2"/>
  <c r="I20" i="2"/>
  <c r="I8" i="2"/>
  <c r="I21" i="3"/>
  <c r="I18" i="7"/>
  <c r="I26" i="6"/>
  <c r="I9" i="6"/>
  <c r="I23" i="5"/>
  <c r="I13" i="5"/>
  <c r="I22" i="4"/>
  <c r="I8" i="4"/>
  <c r="I14" i="3"/>
  <c r="I4" i="2"/>
  <c r="F12" i="1" s="1"/>
  <c r="I15" i="2"/>
  <c r="I7" i="2"/>
  <c r="I11" i="3"/>
  <c r="I11" i="4"/>
  <c r="I26" i="7"/>
  <c r="I25" i="6"/>
  <c r="I20" i="5"/>
  <c r="I21" i="4"/>
  <c r="I7" i="4"/>
  <c r="I13" i="3"/>
  <c r="I31" i="2"/>
  <c r="I19" i="4"/>
  <c r="I27" i="2"/>
  <c r="I6" i="2"/>
  <c r="B3" i="8" a="1"/>
  <c r="B3" i="8" s="1"/>
  <c r="C3" i="8" a="1"/>
  <c r="C3" i="8" s="1"/>
  <c r="B22" i="8" a="1"/>
  <c r="B22" i="8" s="1"/>
  <c r="B76" i="8" a="1"/>
  <c r="B76" i="8" s="1"/>
  <c r="B58" i="8" a="1"/>
  <c r="B58" i="8" s="1"/>
  <c r="B40" i="8" a="1"/>
  <c r="B40" i="8" s="1"/>
  <c r="B94" i="8" a="1"/>
  <c r="B94" i="8" s="1"/>
  <c r="C76" i="8" a="1"/>
  <c r="C76" i="8" s="1"/>
  <c r="C94" i="8" a="1"/>
  <c r="C94" i="8" s="1"/>
  <c r="C58" i="8" a="1"/>
  <c r="C58" i="8" s="1"/>
  <c r="C40" i="8" a="1"/>
  <c r="C40" i="8" s="1"/>
  <c r="C22" i="8" a="1"/>
  <c r="C22" i="8" s="1"/>
  <c r="D3" i="8" l="1" a="1"/>
  <c r="D3" i="8" s="1"/>
  <c r="D94" i="8" a="1"/>
  <c r="D94" i="8" s="1"/>
  <c r="D58" i="8" a="1"/>
  <c r="D58" i="8" s="1"/>
  <c r="D22" i="8" a="1"/>
  <c r="D22" i="8" s="1"/>
  <c r="D76" i="8" a="1"/>
  <c r="D76" i="8" s="1"/>
  <c r="D40" i="8" a="1"/>
  <c r="D40"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tc={FD91C77D-90DA-4CDC-8AE7-5292BCCA657C}</author>
    <author>tc={8125E3E3-CAC5-43E0-A773-17C526D833D6}</author>
    <author>tc={DD4BFC7F-C3C9-4E4C-9D76-0819811A5B5F}</author>
    <author>tc={16289F1D-96B0-4226-9BDE-F9564CCF3354}</author>
  </authors>
  <commentList>
    <comment ref="A26" authorId="0" shapeId="0" xr:uid="{FD91C77D-90DA-4CDC-8AE7-5292BCCA657C}">
      <text>
        <t>[Threaded comment]
Your version of Excel allows you to read this threaded comment; however, any edits to it will get removed if the file is opened in a newer version of Excel. Learn more: https://go.microsoft.com/fwlink/?linkid=870924
Comment:
    Niet compleet zichtbaar op foto. Deze en andere kansen met … ervoor zijn dus afgedekt en niet af te leiden, zou met bart gecheckt moeten worden / op kantoor</t>
      </text>
    </comment>
    <comment ref="A41" authorId="1" shapeId="0" xr:uid="{8125E3E3-CAC5-43E0-A773-17C526D833D6}">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@Iris Witberg ik weet niet of je deze onduidelijke kansen (ook “meetbaar” of “flexibeler inhoud” in deze sheet wilt hebben), meetbaarheid wordt bijvoorbeeld al benoemd in de discussie/notulen maar anders moeten we deze navragen bij de gemeente.</t>
      </text>
    </comment>
    <comment ref="A88" authorId="2" shapeId="0" xr:uid="{DD4BFC7F-C3C9-4E4C-9D76-0819811A5B5F}">
      <text>
        <t>[Threaded comment]
Your version of Excel allows you to read this threaded comment; however, any edits to it will get removed if the file is opened in a newer version of Excel. Learn more: https://go.microsoft.com/fwlink/?linkid=870924
Comment:
    Overdekt door een andere post-it, ik neem aan dat dit roofdieren zijn.</t>
      </text>
    </comment>
    <comment ref="A108" authorId="3" shapeId="0" xr:uid="{16289F1D-96B0-4226-9BDE-F9564CCF3354}">
      <text>
        <t>[Threaded comment]
Your version of Excel allows you to read this threaded comment; however, any edits to it will get removed if the file is opened in a newer version of Excel. Learn more: https://go.microsoft.com/fwlink/?linkid=870924
Comment:
    …-energie is onduidelijk, moet gecheckt worden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<sst xmlns="http://schemas.openxmlformats.org/spreadsheetml/2006/main" count="1104" uniqueCount="701">
  <si>
    <t>Overzicht van kansen door gemeente uit ambitiewebsessie Bergen op Zoom, 03-07-2025</t>
  </si>
  <si>
    <t>Deze kansen zijn gerangschikt in de Excel-sheet op basis van oplopende haalbaarheid.</t>
  </si>
  <si>
    <t>Haalbaarheid</t>
  </si>
  <si>
    <t>Potentie</t>
  </si>
  <si>
    <t>Weegingsfactoren</t>
  </si>
  <si>
    <t>Score</t>
  </si>
  <si>
    <t xml:space="preserve">Voorbeeld van scores op raster </t>
  </si>
  <si>
    <t>Schaalniveau potentie</t>
  </si>
  <si>
    <t>Basis</t>
  </si>
  <si>
    <t>Gemiddeld</t>
  </si>
  <si>
    <t>Veel</t>
  </si>
  <si>
    <r>
      <t>Format (gebied van kans op raster):</t>
    </r>
    <r>
      <rPr>
        <sz val="16"/>
        <color theme="1"/>
        <rFont val="Calibri"/>
        <family val="2"/>
        <scheme val="minor"/>
      </rPr>
      <t xml:space="preserve"> Voorbeeldkans - gemarkeerd in overzicht (haalbaarheidsscore, potentiescore)</t>
    </r>
  </si>
  <si>
    <t>Schaalniveau haalbaarheid</t>
  </si>
  <si>
    <t>Omvangrijk</t>
  </si>
  <si>
    <t>Ambitieus</t>
  </si>
  <si>
    <t>Thema: Gezond &amp; veilig</t>
  </si>
  <si>
    <t>Kans op post-it</t>
  </si>
  <si>
    <t xml:space="preserve">Potentie  </t>
  </si>
  <si>
    <t>Rangschikking op potentie</t>
  </si>
  <si>
    <t>Gewogen combinatie</t>
  </si>
  <si>
    <t>Betere verlichting</t>
  </si>
  <si>
    <t>Pluktuinen</t>
  </si>
  <si>
    <t>Tactical urbanism</t>
  </si>
  <si>
    <t>Kwalitatief goed zwemwater</t>
  </si>
  <si>
    <t>Houtstook (houtrook verminderen)</t>
  </si>
  <si>
    <t>Muscle beach "old"</t>
  </si>
  <si>
    <t>Beweegpark</t>
  </si>
  <si>
    <t>Sport-spel plekken</t>
  </si>
  <si>
    <t>Aanpassing infra</t>
  </si>
  <si>
    <t>Thuis/mantel-zorg</t>
  </si>
  <si>
    <t>Smalle wegen</t>
  </si>
  <si>
    <t>Gezond eten/ kookpunt</t>
  </si>
  <si>
    <t>30-kilometer zone</t>
  </si>
  <si>
    <t>Last-mile zorg</t>
  </si>
  <si>
    <t>… Vernieuwing (van verouderde + onveilige wijken</t>
  </si>
  <si>
    <t>Vitaliteitscheck</t>
  </si>
  <si>
    <t>Fitfabriek ouderen</t>
  </si>
  <si>
    <t>Thema: Economie</t>
  </si>
  <si>
    <t>Gesloten grondbalans</t>
  </si>
  <si>
    <t>Struikrovers</t>
  </si>
  <si>
    <t>Effect 1.5 – 3</t>
  </si>
  <si>
    <t>Vooruitstrevend project</t>
  </si>
  <si>
    <t>No brainer</t>
  </si>
  <si>
    <t>Milieustraat</t>
  </si>
  <si>
    <t>Effect 1 – 1.5</t>
  </si>
  <si>
    <t>lage potentie</t>
  </si>
  <si>
    <t>Laaghangend fruit</t>
  </si>
  <si>
    <t>Circulair aanbesteden</t>
  </si>
  <si>
    <t>Haalbaarheid 1 – 1.5</t>
  </si>
  <si>
    <t>Haalbaarheid 1.5 – 3</t>
  </si>
  <si>
    <t>Remontabel bouwen</t>
  </si>
  <si>
    <t>Flexibel functie</t>
  </si>
  <si>
    <t>Circulair slopen</t>
  </si>
  <si>
    <t>Materialenpaspoort</t>
  </si>
  <si>
    <t>Potentie --&gt; Impact</t>
  </si>
  <si>
    <t>Tijdelijk gebruik/invulling</t>
  </si>
  <si>
    <t>Potentie = impact * haalbaarheid</t>
  </si>
  <si>
    <t>Materialen ten opzichte van de markt (mogelijk digitaal)</t>
  </si>
  <si>
    <t xml:space="preserve">Definieren criterea voor score </t>
  </si>
  <si>
    <t>Grondstofdepot</t>
  </si>
  <si>
    <t>Restwarmte gebruiken</t>
  </si>
  <si>
    <t>De maatregel is niet haalbaar in de huidige situatie vanwege aanzienlijke technische, financiële of juridische obstakels</t>
  </si>
  <si>
    <t>De maatregel is weliswaar iets haalbaar, maar met aanzienlijke aanpassingen of investeringen</t>
  </si>
  <si>
    <t>De maatregel is haalbaar, maar er zijn specifieke uitdagingen die overwonnen moeten worden</t>
  </si>
  <si>
    <t>De maatregel is goed haalbaar met bestaande middelen en expertise</t>
  </si>
  <si>
    <t>De maatregel is volledig haalbaar en kan onmiddellijk worden uitgevoerd met de huidige middelen en ondersteuning</t>
  </si>
  <si>
    <t>Innovatie circulariteitsbudget</t>
  </si>
  <si>
    <t>Potentie (Impact)</t>
  </si>
  <si>
    <t>De maatregel heeft vrijwel geen/negatief effect op duurzaamheid of milieuverbeteringen en is niet meetbaar</t>
  </si>
  <si>
    <t>De maatregel heeft een beperkte impact die moeilijk meetbaar is. De positieve effecten zijn oppervlakkig en van korte duur, met weinig duurzame voordelen op lange termijn.</t>
  </si>
  <si>
    <t>De maatregel heeft een merkbare impact op duurzaamheid en kan leiden tot duurzame verbeteringen in verschillende aspecten. De positieve effecten zijn meetbaar en blijvend, maar er is ruimte voor verdere versterking</t>
  </si>
  <si>
    <t>De maatregel levert aanzienlijke positieve effecten op, met duidelijke voordelen voor zowel milieu als sociale duurzaamheid. De impact is goed meetbaar en kan gezien worden in relevante indicatoren zoals vermindering van emissies, energiebesparing of verbetering van biodiversiteit. De maatregel heeft potentieel om een model te zijn voor andere vergelijkbare initiatieven</t>
  </si>
  <si>
    <t>De maatregel heeft een ingrijpende en blijvende impact met significante verbeteringen in duurzaamheid en milieu. De effecten zijn duidelijk, kwantificeerbaar en kunnen breed worden toegepast in andere contexten</t>
  </si>
  <si>
    <t>Flexibeler inhoud</t>
  </si>
  <si>
    <t>Meetbaar</t>
  </si>
  <si>
    <t>Waterhergebruik op bedrijventerrein</t>
  </si>
  <si>
    <t>Participatie groot-gebruikers</t>
  </si>
  <si>
    <t>Thema: Sociaal (plonsplekken)</t>
  </si>
  <si>
    <t>Samenkomst-plekken (Jeugd)</t>
  </si>
  <si>
    <t>Deelvervoer bafkiets/auto/busje</t>
  </si>
  <si>
    <t>Klussendienst repaircafé leenpunt</t>
  </si>
  <si>
    <t>Wijkhuiskamer</t>
  </si>
  <si>
    <t>Wijk-Pluktuin (georganiseerd)</t>
  </si>
  <si>
    <t>Energie-rechtvaardigheid</t>
  </si>
  <si>
    <t>Wijk-batterij, lokaal eigenaarschap</t>
  </si>
  <si>
    <t>Informeren + onderwijs over initiatieven</t>
  </si>
  <si>
    <t>Wadi-speelplek, met stapstenen</t>
  </si>
  <si>
    <t>Zwerfvuil/Holle Bolle Gijs</t>
  </si>
  <si>
    <t>Gemeenschappelijke tuin, openbaar</t>
  </si>
  <si>
    <t>Plonsplekken</t>
  </si>
  <si>
    <t>Thema: Klimaatadaptatie</t>
  </si>
  <si>
    <t>Groene gevels en groene daken</t>
  </si>
  <si>
    <t>Besproeien met hemelwater (groen)</t>
  </si>
  <si>
    <t>Natuurlijke ventilatie</t>
  </si>
  <si>
    <t>HWA bovengronds afvoeren, op industrieterrein en in de wijk</t>
  </si>
  <si>
    <t>Parkeerplaats overkappen</t>
  </si>
  <si>
    <t>Halfverharding 100%</t>
  </si>
  <si>
    <t>Aquathermie Binnenschelde</t>
  </si>
  <si>
    <t>Groene wandelroutes TNP, voor industrieterrein / stad</t>
  </si>
  <si>
    <t>Overstromingsbestendigheid</t>
  </si>
  <si>
    <t>Schaduw door bomen</t>
  </si>
  <si>
    <t>Opvang regenwater zonder HWA</t>
  </si>
  <si>
    <t>Vijvers, fonteinen</t>
  </si>
  <si>
    <t>Thema: Biodiversiteit</t>
  </si>
  <si>
    <t>Bloemen- (en bijen)-stroken overal</t>
  </si>
  <si>
    <t>Natuurlijke zonneschermen</t>
  </si>
  <si>
    <t>Buitengebied bloem en kruidrijk</t>
  </si>
  <si>
    <t>Hoofd-groenstructuur versterken</t>
  </si>
  <si>
    <t>Vermesting en stikstof verminderen</t>
  </si>
  <si>
    <t>Onderdeel hoofdstructuur</t>
  </si>
  <si>
    <t>Roofdieren voor overlastdieren</t>
  </si>
  <si>
    <t>Pluktuin</t>
  </si>
  <si>
    <t>Exotenbeheer</t>
  </si>
  <si>
    <t>Ingepakt in groen</t>
  </si>
  <si>
    <t>Logische Quickscan</t>
  </si>
  <si>
    <t>Vleermuiskast</t>
  </si>
  <si>
    <t>Nestkasten</t>
  </si>
  <si>
    <t>Stop bestrijdingsmiddelen</t>
  </si>
  <si>
    <t>Oevers natuurvriendelijk</t>
  </si>
  <si>
    <t>Natuurlijk' maaibeleid</t>
  </si>
  <si>
    <t>Groene gevels en tuinen</t>
  </si>
  <si>
    <t>Thema: CO2-reductie</t>
  </si>
  <si>
    <t>SEB (Schoon Emissieloos Bouwen) werken</t>
  </si>
  <si>
    <t>Mobiliteitshub elektrisch</t>
  </si>
  <si>
    <t>Verduurzaming eigen vastgoed</t>
  </si>
  <si>
    <t>… max</t>
  </si>
  <si>
    <t>Uitzoekplicht zwaartepunt</t>
  </si>
  <si>
    <t>Elektrisch rijden faciliteren</t>
  </si>
  <si>
    <t>Buurt-energie collectieven stimuleren</t>
  </si>
  <si>
    <t>Projecten meten aan "Het Nieuwe normaal"</t>
  </si>
  <si>
    <t>Hub voor elektrisch groot-materieel</t>
  </si>
  <si>
    <t>Decentraal energiesysteem (energie, opslag, gebruik)</t>
  </si>
  <si>
    <t>Zonthermie en opslag</t>
  </si>
  <si>
    <t>Natuurlijke isolatie</t>
  </si>
  <si>
    <t>Vlas isolatie</t>
  </si>
  <si>
    <t>Slimme stoplichten</t>
  </si>
  <si>
    <t>Slimme straatverlichting</t>
  </si>
  <si>
    <t>Bedrijven MKB aantrekken</t>
  </si>
  <si>
    <t>Houtbouw</t>
  </si>
  <si>
    <t>Hergebruik materialen</t>
  </si>
  <si>
    <t>Rio- &amp; aquathermie</t>
  </si>
  <si>
    <t>Verkoeling "wit", "groen"</t>
  </si>
  <si>
    <t>Distributie-punten Last-mile</t>
  </si>
  <si>
    <t>Thema: CO2-reductie (top 15 kansen)</t>
  </si>
  <si>
    <t>Effect</t>
  </si>
  <si>
    <t>Wegingsfactor (hoger is beter)</t>
  </si>
  <si>
    <t>&lt;- Vul hier een getal in tussen 1 - 3</t>
  </si>
  <si>
    <t>Thema: Circulaire Economie (top 15 kansen)</t>
  </si>
  <si>
    <t>RUBRIC</t>
  </si>
  <si>
    <t>Thema: Klimaatadaptatie (top 15 kansen)</t>
  </si>
  <si>
    <t>Thema: Biodiversiteit (top 15 kansen)</t>
  </si>
  <si>
    <t>Thema: Gezond &amp; veilig (top 15 kansen)</t>
  </si>
  <si>
    <t>Thema: Sociaal (top 15 kansen)</t>
  </si>
  <si>
    <t>Kans (naam)</t>
  </si>
  <si>
    <t>Nr</t>
  </si>
  <si>
    <t>Beschrijving kans</t>
  </si>
  <si>
    <t>Toepassing Bergen op Zoom</t>
  </si>
  <si>
    <t>Opmerking</t>
  </si>
  <si>
    <t>Extra info / Bron</t>
  </si>
  <si>
    <t>Circulariteit als aanbestedingscriterium incl. CO2-emissies in gunning.</t>
  </si>
  <si>
    <t>Neem circulair criterium + fictief gunningvoordeel op in aanbestedingen/projecten BOZ.</t>
  </si>
  <si>
    <t>Serious Game, beleid</t>
  </si>
  <si>
    <t>Isolatie met biobased producten zoals vlas, houtwol i.p.v. PUR.</t>
  </si>
  <si>
    <t>Stimuleer biobased comfortnorm bij nieuwbouw en renovatieprojecten. Of stel bij pilots innovatieve woningen vlas als norm voor een aantal projecten.</t>
  </si>
  <si>
    <t>Post-it/Serious Game</t>
  </si>
  <si>
    <t>Logistieke hubs/bundeling aan stedelijk kern/wijkniveau.</t>
  </si>
  <si>
    <t>Richt centrale pakket/bundel-hubs in als pilot in stadswijk/centrum/bedrijvenmix.</t>
  </si>
  <si>
    <t>Post-it/logistiek</t>
  </si>
  <si>
    <t>Houtconstructie</t>
  </si>
  <si>
    <t>Houten draagconstructie/zonwering om CO2 te reduceren in nieuwbouw.</t>
  </si>
  <si>
    <t>Stel biobased/houtbouw als randvoorwaarde of pilot-eis in gebiedsontwikkeling.</t>
  </si>
  <si>
    <t>Brussel Airport</t>
  </si>
  <si>
    <t>Gemeentelijke gebouwen verduurzamen en CO2-neutraliseren.</t>
  </si>
  <si>
    <t>Stel meerjarig renovatieplan op met renovatiepaden voor gemeentelijk vastgoed.</t>
  </si>
  <si>
    <t>Post-it/beleid</t>
  </si>
  <si>
    <t>Zonnepanelen</t>
  </si>
  <si>
    <t>Haalbaarheid van pv-panelen op daken t.b.v. CO2-reductie.</t>
  </si>
  <si>
    <t>Start gemeentelijk zonnedaken-programma voor bedrijventerreinen/gemeentedaken.</t>
  </si>
  <si>
    <t>Woensdrecht PV-studie</t>
  </si>
  <si>
    <t>Energieneutrale bouwnorm</t>
  </si>
  <si>
    <t>Nieuwbouw loods/kantoor met lage energievraag en CO2.</t>
  </si>
  <si>
    <t>Stel bij gemeenteloodsen/gebouwen een energieneutrale bouwnorm vast. Energie- en emissienorm opnemen voor utiliteitsbouw/nieuwbouw gemeentepanden.</t>
  </si>
  <si>
    <t>Volendammerweg, Den Brielstraat</t>
  </si>
  <si>
    <t xml:space="preserve">Energieneutraal ontwerp </t>
  </si>
  <si>
    <t>Energieneutraal ontwerp met wateropslag; CO2-neutraal.</t>
  </si>
  <si>
    <t>Bouw loods/magazijn energieneutraal conform regionale standaard, eis voor uitgiftevelden.</t>
  </si>
  <si>
    <t>Voorhout</t>
  </si>
  <si>
    <t>Warmtepompen</t>
  </si>
  <si>
    <t>Aanleg van duurzame warmtepompen i.p.v. gas bij renovatie/nieuwbouw.</t>
  </si>
  <si>
    <t>Stel warmtepomptechniek als default bij gemeentelijke renovaties/transformatie.</t>
  </si>
  <si>
    <t>Serious Game</t>
  </si>
  <si>
    <t>SEB werken</t>
  </si>
  <si>
    <t>Schoon Emissie-loos Bouwen, nul-uitstoot bij GWW-projecten.</t>
  </si>
  <si>
    <t>Leg minimum uitstootnormen vast voor aanbestedingen, bonus bij SEB.</t>
  </si>
  <si>
    <t>SEB, beleid</t>
  </si>
  <si>
    <t>Uitbreiden oplaadpaalstructuur, norm opnemen bij nieuwbouw, stimuleren e-fleet.</t>
  </si>
  <si>
    <t>Maak laadpalen verplicht in elke nieuwbouw wijk en bedrijventerrein.</t>
  </si>
  <si>
    <t>Post-it</t>
  </si>
  <si>
    <t>Buurt-energiecollectieven</t>
  </si>
  <si>
    <t>Lokale collectieven/initiatieven voor energiedelen en opwekking, CO2-reductie.</t>
  </si>
  <si>
    <t>Ondersteun collectieven met juridische, technische en communicatieve hulp/vergunning.</t>
  </si>
  <si>
    <t>Slimme (straat)verlichting</t>
  </si>
  <si>
    <t>Energiezuinige (LED/slim) straatverlichting verlaagt CO2.</t>
  </si>
  <si>
    <t>Integreer bij vervangen/aanleggen slimme verlichting met lichtmanagementsysteem.</t>
  </si>
  <si>
    <t>Hout als basis voor constructiemateriaal; grote CO2-winst.</t>
  </si>
  <si>
    <t>‘Biobased tenzij’-pilots bij wijk/onderwijsproject opzetten.</t>
  </si>
  <si>
    <t>Volendammerweg</t>
  </si>
  <si>
    <t>Circulaire sloop Milligen</t>
  </si>
  <si>
    <t>Circulair slopen en materiaalhergebruik bij gebouwen.</t>
  </si>
  <si>
    <t>Doe pilots met circulair slopen in oude panden; borg lerend effect, koppel aan uitrol.</t>
  </si>
  <si>
    <t>Milligen</t>
  </si>
  <si>
    <t>Emissie bouwmaterieel</t>
  </si>
  <si>
    <t>Laag- en nulemissie bouwmaterieel in de bouw (SEB werken).</t>
  </si>
  <si>
    <t>Neem SEB-eis op in aanbestedingen vanaf drempelwaarde en evalueer jaarlijks.</t>
  </si>
  <si>
    <t>SEB, post-it</t>
  </si>
  <si>
    <t>Slimme logistiek</t>
  </si>
  <si>
    <t>Optimale bouw- en transportlogistiek voor minder CO2 door transportbeperkingen.</t>
  </si>
  <si>
    <t>Stel logistieke hubs / leveringspunten in voor grote bouwlocaties als pilot.</t>
  </si>
  <si>
    <t>Decentraal energiesysteem</t>
  </si>
  <si>
    <t>Microgrids en decentrale energie-opslag en verdeling (wijk/buurt/bedrijvenzone).</t>
  </si>
  <si>
    <t>Piloteer in een wijk of bedrijventerrein, monitor technisch, beleidsmatig ondersteunen.</t>
  </si>
  <si>
    <t>Energieneutraal en circulair gebouw</t>
  </si>
  <si>
    <t>Tijdelijke bouw van een energieneutraal en circulair paviljoen.</t>
  </si>
  <si>
    <t>Bouw energieneutraal en demontabel bij events/nieuwe wijkprojecten.</t>
  </si>
  <si>
    <t>Expo Dubai</t>
  </si>
  <si>
    <t>Deelauto’s elektrisch</t>
  </si>
  <si>
    <t>Elektrische deelauto’s als alternatief voor fossiel; minder CO2 en ruimtegebruik.</t>
  </si>
  <si>
    <t>Implementeer deelmobiliteit rond knooppunt/woningbouw, stimuleer lokale pilots.</t>
  </si>
  <si>
    <t>Post-it/Serious game</t>
  </si>
  <si>
    <t>Sturen op klimaatneutraal ontwerp</t>
  </si>
  <si>
    <t>Klimaatneutraal ontwerp met CO2-reductie in bouw/gebruik.</t>
  </si>
  <si>
    <t>Neem een klimaatneutraal PvE standaard op in nieuwbouwprojecten.</t>
  </si>
  <si>
    <t>ESA project</t>
  </si>
  <si>
    <t>Circulaire sloop</t>
  </si>
  <si>
    <t>Circulair slopen van leegstand/kantoren, CO2-winst door hergebruik.</t>
  </si>
  <si>
    <t>Stel circulair slopen (oogstplicht) als norm vast bij grootschalige transformaties.</t>
  </si>
  <si>
    <t>Leiden, Milligen</t>
  </si>
  <si>
    <t>Gebruik warmte uit riool/water als duurzame warmtebron (WKO).</t>
  </si>
  <si>
    <t>Start pilots in wijkbedrijven/scholen/overheden met restwarmte en aquathermie.</t>
  </si>
  <si>
    <t>Samenwerkingsovereenkomst</t>
  </si>
  <si>
    <t>Samenwerkingsovereenkomst om CO2-impact te verminderen.</t>
  </si>
  <si>
    <t>Zet regionale ‘Green Deal’-achtige samenwerkingen op met buurtgemeenten en bedrijven voor CO2.</t>
  </si>
  <si>
    <t>Project Haarlem-Zandvoort</t>
  </si>
  <si>
    <t>Houtbouw (dubbel)</t>
  </si>
  <si>
    <t>Zie hoger: biobased bouwen uitwerken als standaard.</t>
  </si>
  <si>
    <t>Zie uitleg 18.</t>
  </si>
  <si>
    <t>Zie 18</t>
  </si>
  <si>
    <t>Hergebruik materialen (dubb.)</t>
  </si>
  <si>
    <t>Voor CO2: maximaal hergebruik in tender/eis.</t>
  </si>
  <si>
    <t>Zie uitleg 19.</t>
  </si>
  <si>
    <t>Zie 19</t>
  </si>
  <si>
    <t>Herinrichting mobiliteit voor langzaam verkeer</t>
  </si>
  <si>
    <t>Herinrichting voor langzaam verkeer (fietser/voetganger); CO2-reductie.</t>
  </si>
  <si>
    <t>Versmal autowegen; geef langzaam verkeer prioriteit in nieuwbouw/infra &amp; herstructureringen.</t>
  </si>
  <si>
    <t>Dreefzicht Haarlem</t>
  </si>
  <si>
    <t>Losmaakbare constructies</t>
  </si>
  <si>
    <t>Bouwen voor demontage; lifecycle CO2-verlaging.</t>
  </si>
  <si>
    <t>Neem losmaakbaarheid als eis op in kaveluitgifte/dagb.vaststelling.</t>
  </si>
  <si>
    <t>Recycle park/NBS</t>
  </si>
  <si>
    <t>Mobiliteitshub met elektrische voertuigen/materieel als wijkpilot.</t>
  </si>
  <si>
    <t>Richt pilot in met elektrische laadinfrastructuur op stedskern/bedrijvencluster.</t>
  </si>
  <si>
    <t>Facility sharing</t>
  </si>
  <si>
    <t>Samen gebruik parkeren/vergaderruimtes verlaagt CO2 door efficiënter ruimtegebruik.</t>
  </si>
  <si>
    <t>Zet bij nieuwbouw/bedrijfskavels in op bedrijfsverzamelgebouw/gez.parkeer.</t>
  </si>
  <si>
    <t>Circulariteit als gunningscriterium/indicator in aanbestedingen.</t>
  </si>
  <si>
    <t>Neem circulariteit in alle aanbestedingen voor gemeentewerken op.</t>
  </si>
  <si>
    <t>Serious Game/post-it</t>
  </si>
  <si>
    <t>Documentatie van gebruikte materialen t.b.v. toekomstig hergebruik.</t>
  </si>
  <si>
    <t>Verplicht materialenpaspoort bij nieuwbouw/renovatie van gebouwen.</t>
  </si>
  <si>
    <t>Nature-based oplossingen</t>
  </si>
  <si>
    <t>Gids/factsheets voor circulair, natuurinclusief bouwen.</t>
  </si>
  <si>
    <t>Gebruik gids bij PvE/ontwerp van elke nieuwe gebiedsontwikkeling.</t>
  </si>
  <si>
    <t>NBS factsheets</t>
  </si>
  <si>
    <t>Evaluatie circulaire ontwikkeling</t>
  </si>
  <si>
    <t>Regulier evalueren en leren in iedere ronde gebiedsontwikkeling.</t>
  </si>
  <si>
    <t>Maak de evaluatie van circu-pilots publieksfeest; voeg kennisdeling toe.</t>
  </si>
  <si>
    <t>Harde circulaire eis</t>
  </si>
  <si>
    <t>Circulariteit als harde eis in het bestemmingsplan/uitgiftedossier.</t>
  </si>
  <si>
    <t>Leg harde circulaire bepalingen vast bij wijkontwikkeling/bestemmingsplan.</t>
  </si>
  <si>
    <t>Lokale maakindustrie</t>
  </si>
  <si>
    <t>Ruimte voor circulair mkb/startups via uitgifte op bedrijventerreinen.</t>
  </si>
  <si>
    <t>Betaalbare pilotplekken/coworking voor circulaire ondernemers aanbieden.</t>
  </si>
  <si>
    <t>Oogsten, registreren en inzetten bouwmaterialen bij renovatie/sloop.</t>
  </si>
  <si>
    <t>Stel een ‘oogstplicht’ + register in voor gemeentelijke sloopprojecten.</t>
  </si>
  <si>
    <t>Communicatie circulariteit</t>
  </si>
  <si>
    <t>Buurtsessies/info over circulaire keuzes en gewoontes.</t>
  </si>
  <si>
    <t>Zet in op campagne, infozuilen/flyers en bijeenkomsten in nieuwe wijken.</t>
  </si>
  <si>
    <t>Hergebruik vrijkomende materialen</t>
  </si>
  <si>
    <t>Bij sloop materialen hergebruiken</t>
  </si>
  <si>
    <t>Zet hergebruik in bij sloop/transformatie projecten.</t>
  </si>
  <si>
    <t>Academie gebouw</t>
  </si>
  <si>
    <t>Verlichting as a service</t>
  </si>
  <si>
    <t>Circulaire lease/praktijk verlichting openbare ruimte.</t>
  </si>
  <si>
    <t>Contracteer circulaire verlichting op prestatie bij aanleg/vervanging.</t>
  </si>
  <si>
    <t>Circulaire materialen in onderhoud</t>
  </si>
  <si>
    <t>Gebruik van circulaire materialen bij beheer/onderhoud.</t>
  </si>
  <si>
    <t>Start pilots in beheer / speelplekken / straatmeubilair.</t>
  </si>
  <si>
    <t>Circulariteits eis bedrijven</t>
  </si>
  <si>
    <t>Circulariteit als vestigingsvoorwaarde bedrijf/zone.</t>
  </si>
  <si>
    <t>Stel circularitaire eisen aan bedrijven in ruimtelijk beleid.</t>
  </si>
  <si>
    <t>Synergie bedrijven</t>
  </si>
  <si>
    <t>Materiaalstroom-uitwisseling tussen bedrijven (reststromen).</t>
  </si>
  <si>
    <t>Faciliteer reststromen uitwisseling via gemeentelijke makelaar.</t>
  </si>
  <si>
    <t>Upcycle centrum</t>
  </si>
  <si>
    <t>Overdekt centrum voor afval en productontwikkeling, educatie.</t>
  </si>
  <si>
    <t>Pilot pop-up locatie voor upcycling, gericht op ondernemers en educatie.</t>
  </si>
  <si>
    <t>Herplanten zaailingen</t>
  </si>
  <si>
    <t>Herplanten ipv vernietigen van jonge bomen t.b.v. circulair beheer.</t>
  </si>
  <si>
    <t>Zet zaailingenprojecten op met scholen/sociale projecten in parken.</t>
  </si>
  <si>
    <t>Monitoring circulariteit</t>
  </si>
  <si>
    <t>Monitoring vorderingen, dashboarden in gebied/project.</t>
  </si>
  <si>
    <t>Gebruik wijk-/projectdashboards en monitor openbare doelen.</t>
  </si>
  <si>
    <t>Circulair aanspreekpunt</t>
  </si>
  <si>
    <t>Gemeentelijk aanspreekpunt circulariteit/innovatie.</t>
  </si>
  <si>
    <t>Zet kwartaalwijken/wijkcirculator in, verwijs/adviseer.</t>
  </si>
  <si>
    <t>Herbgruiken houtconstructies</t>
  </si>
  <si>
    <t>Hergebruik houtconstructies/spanten in nieuwbouw/ruimte inrichting.</t>
  </si>
  <si>
    <t>Pilot met hout uit lokale sloop in nieuwe woon- en buitenprojecten.</t>
  </si>
  <si>
    <t>Anderlecht, project</t>
  </si>
  <si>
    <t>Maximaal materiaalhergebruik bij sloop (‘eye-opener’ pilot).</t>
  </si>
  <si>
    <t>Stel als norm bij grote renovatieprojecten, evalueer effect.</t>
  </si>
  <si>
    <t>afwegen</t>
  </si>
  <si>
    <t>Leiden/Milligen/beleid</t>
  </si>
  <si>
    <t>Innovatie-circulariteitsbudget hulp</t>
  </si>
  <si>
    <t>Innovatiefonds voor circulaire experimenten / business cases. Hulp bij subsidie verzoek voor projecten</t>
  </si>
  <si>
    <t>Bouw fonds voor startups/pilots en stel uitgifte-regime op.</t>
  </si>
  <si>
    <t>ambitieus</t>
  </si>
  <si>
    <t>Groenbuffer bedrijventerreinen</t>
  </si>
  <si>
    <t>Houten constructie, waterbuffers voor beplanting tegen hittestress.</t>
  </si>
  <si>
    <t>Combineer waterberging/groenbuffer bij bedrijventerreinen.</t>
  </si>
  <si>
    <t>Circulaire regenwater opvang tijdelijke gebouwen</t>
  </si>
  <si>
    <t>Circulaire regenwateropvang in tijdelijk gebouw/paviljoen.</t>
  </si>
  <si>
    <t>Zet tijdelijke evenementen klimaatadaptief neer (ook water).</t>
  </si>
  <si>
    <r>
      <t xml:space="preserve">Inspiratiegids NBS voor natte/droge verbindingen en eco-bouwkunde. </t>
    </r>
    <r>
      <rPr>
        <b/>
        <sz val="11"/>
        <color theme="1"/>
        <rFont val="Calibri"/>
        <family val="2"/>
        <scheme val="minor"/>
      </rPr>
      <t>NBS (nature based solutions) quickscan, wateropvang, vergroening, biodiversiteit</t>
    </r>
  </si>
  <si>
    <t>Gebruik standaard bij PvE’s, altijd aanpak met NBS/architect. Ontwikkel normset voor nieuwe gebieden uit lessons learned pilots.</t>
  </si>
  <si>
    <t>Groene erfafscheiding</t>
  </si>
  <si>
    <t>Erfafscheiding vergroenen (meer biodiversiteit, minder hitte).</t>
  </si>
  <si>
    <t>Maak standaard in erfpacht/tuinbeleid inbrengen erfafscheiding.</t>
  </si>
  <si>
    <t>Nota r.kwaliteit</t>
  </si>
  <si>
    <t>Stad als spons</t>
  </si>
  <si>
    <t>Vasthouden van water in stad (droogte/overlast voorkomen)</t>
  </si>
  <si>
    <t>Maak vasthouden water default in ontwerpen, niet afvoeren.</t>
  </si>
  <si>
    <t>Serious Game, NBS</t>
  </si>
  <si>
    <t>Hergebruik regenwater</t>
  </si>
  <si>
    <t>Regenwater niet naar riool, direct hergebruiken (toiletten/schoonmaak).</t>
  </si>
  <si>
    <t>Verplicht bij nieuwbouw/scholen/terreinen, koppel aan subsidie.</t>
  </si>
  <si>
    <t>Klimaatadaptieve ontmoetingsplek</t>
  </si>
  <si>
    <t>Klimaatadaptieve, sociale ontmoetingsplek met o.a. wadi’s en waterberging.</t>
  </si>
  <si>
    <t>Ontwikkel klimaatadaptieve pleinen bij herinrichtingsprojecten.</t>
  </si>
  <si>
    <t>Bottemanplein</t>
  </si>
  <si>
    <t>Klimaatadaptief stadspark</t>
  </si>
  <si>
    <t>Bos naar stadspark met extra fietspaden, wateropvang, biodiversiteit.</t>
  </si>
  <si>
    <t>Transformeer groengebieden naar ‘klimaatadaptief park’.</t>
  </si>
  <si>
    <t>Schoterbos</t>
  </si>
  <si>
    <t>Groendak bij nieuwbouw</t>
  </si>
  <si>
    <t>Nieuwbouw met groendak, hemelwateropvang en nestkasten.</t>
  </si>
  <si>
    <t>Groendak verplichten bij publieke gebouwen/renovatie.</t>
  </si>
  <si>
    <t>Groene geluidsschermen</t>
  </si>
  <si>
    <t>Groen schermen: minder hitte/geluid/CO2, ruimte voor soorten.</t>
  </si>
  <si>
    <t>Pilot langs drukke wegen (contact met burgers voor effect).</t>
  </si>
  <si>
    <t>NBS, post-it</t>
  </si>
  <si>
    <t>Drijvend groen aanleg</t>
  </si>
  <si>
    <t>Planten(flotten) in water voor verkoeling en biodiversiteit</t>
  </si>
  <si>
    <t>Test in haven/kadewater, koppel aan participatie.</t>
  </si>
  <si>
    <t>Helofytenfilter</t>
  </si>
  <si>
    <t>Waterfilter (planten), verbetert waterkwaliteit en biodiversiteit.</t>
  </si>
  <si>
    <t>Toepassen bij natte wijken/grondwateroverlast; pilot in parken.</t>
  </si>
  <si>
    <t>NBS, waterprojecten</t>
  </si>
  <si>
    <t>Halfverharding</t>
  </si>
  <si>
    <t>Waterdoorlatende/groene verharding, minder hittestress</t>
  </si>
  <si>
    <t>Verplicht halfverharding bij parkeren/fietspaden.</t>
  </si>
  <si>
    <t>Bioclimatische oriëntatie en thermische massa</t>
  </si>
  <si>
    <t>Oriëntatie van gebouwen en raamvlakken op het zuiden voor winterzon; inzetten van thermische massa (bv. beton, metselwerk) om temperatuurpieken te dempen tussen dag en nacht.</t>
  </si>
  <si>
    <t>Neem bioclimatische oriëntie als eis in PvE voor nieuwbouw en voor (her)ontwikkeling kaveluitgifte; pilot woonblok en gemeentelijk pand inzetten als voorbeeldproject.</t>
  </si>
  <si>
    <t>Brainstorm</t>
  </si>
  <si>
    <t>Natuurlijke ventilatiestrategieën</t>
  </si>
  <si>
    <t>Strategische plaatsing van ramen, ventilatieroosters, atriums en kanalen voor cross‑ventilation en stack‑effect om luchtstromen te benutten.</t>
  </si>
  <si>
    <t>Stel richtlijnen op voor natuurlijke ventilatie in PvE; pas toe bij renovatie van scholen, kantoren en sociale woningen; demonstratie in gemeentelijk gebouw.</t>
  </si>
  <si>
    <t>Zonwering en groene gevels</t>
  </si>
  <si>
    <t>Gevel- en dakmaatregelen om directe instraling te reguleren: vaste luifels, verstelbare screens, groene gevels en groendaken om oververhitting te beperken.</t>
  </si>
  <si>
    <t>Verplicht of subsidieer zonwering/ groene gevels op gemeentelijk vastgoed en bij nieuwbouw in hittegevoelige wijken; pilot gevelsubsidie voor winkelstraten.</t>
  </si>
  <si>
    <t>Klimaatrobuuste  wijkinrichting</t>
  </si>
  <si>
    <t>Klimaatrobuste herinrichting wijk, meer groen, betere waterhuishouding.</t>
  </si>
  <si>
    <t>Integreer klimaatrobuuste riool/regenwaterbuffers en groen.</t>
  </si>
  <si>
    <t>Zandvoort</t>
  </si>
  <si>
    <t xml:space="preserve">Groenzones </t>
  </si>
  <si>
    <t>Groene stadswijk met grote ecologische verbindingen/hittestressreductie.</t>
  </si>
  <si>
    <t>Maak groenzones/ecoducten standaard bij nieuwe wijken.</t>
  </si>
  <si>
    <t>Floriade-terrein</t>
  </si>
  <si>
    <t>Natuurinclusief ontwerp wijk</t>
  </si>
  <si>
    <t>Klimaat-/natuurinclusief ontworpen nieuwe wijk/gebied.</t>
  </si>
  <si>
    <t>Pas NBS bij uitvraag en ontwerp direct.</t>
  </si>
  <si>
    <t>PMC rapport</t>
  </si>
  <si>
    <t>verplichten groenblauw netwerken in nieuwbouw</t>
  </si>
  <si>
    <t>Klimaatadaptief, regenwaterberging en vergroening in gebiedsontwikkeling.</t>
  </si>
  <si>
    <t>Stel verplicht: groenblauw netwerken in nieuwbouw.</t>
  </si>
  <si>
    <t>Dood hout inbrengen</t>
  </si>
  <si>
    <t>Dood hout in sloten/oevers verhoogt waterberging/bodembiodiversiteit.</t>
  </si>
  <si>
    <t>Invoeren bij ecologisch/groenbeheerplan parken en sloten.</t>
  </si>
  <si>
    <t>NBS/Handboek</t>
  </si>
  <si>
    <t>Passieve koeling &amp; watergebonden koeling</t>
  </si>
  <si>
    <t>Passieve koelstrategieën: nachtventilatie, koele tochtkanalen en koppeling met verdampingskoeling via waterpartijen/wadi’s.</t>
  </si>
  <si>
    <t>Integreer in gebiedsherinrichtingen: wadi’s / waterpartijen bij woonwijken en parken die gekoppeld zijn aan gebouwontwerp; pilot op stadspark of nieuwbouwlocatie.</t>
  </si>
  <si>
    <t>Daglichtoptimalisatie (daylighting)</t>
  </si>
  <si>
    <t>Ontwerp voor maximale daglichttoetreding met minimale verblinding: lichtkokers, atriums, reflecterende binnenafwerking en slim glas om kunstlicht te reduceren.</t>
  </si>
  <si>
    <t>Neem daylighting‑eisen op in PvE voor scholen, wijkcentra en kantoren; pilot in school/ buurthuis met monitoring verminderde verlichtingsenergie.</t>
  </si>
  <si>
    <t>Hybride ventilatie‑ &amp; klimaatsystemen</t>
  </si>
  <si>
    <t>Combinatie van natuurlijke ventilatie met gecontroleerde mechanische systemen (met warmteterugwinning), automatisch schakelend afhankelijk van omstandigheden.</t>
  </si>
  <si>
    <t>Stimuleer als standaard voor renovatie van utiliteitsgebouwen en nieuwbouw sociale woningbouw; subsidieer pilot met monitoring (energie &amp; comfort).</t>
  </si>
  <si>
    <t>Biocascade waterzuivering</t>
  </si>
  <si>
    <t>Waterzuiveringcascades, biomassa en biodiversiteit</t>
  </si>
  <si>
    <t>Voer uit bij grote vijver of havenlocatie, experimenteel.</t>
  </si>
  <si>
    <t>Gebouw als dijk</t>
  </si>
  <si>
    <t>Multifuntioneel gebouw = waterkering (school, hallen)</t>
  </si>
  <si>
    <t>Start voorbeeldproject waar gebouw en dijk samenkomen.</t>
  </si>
  <si>
    <t>Lage potentie</t>
  </si>
  <si>
    <t>WADI waterbesparing, waterbuffers</t>
  </si>
  <si>
    <t>Wadi’s voor regenwater: beperken verdroging &amp; wateroverlast, biotoop</t>
  </si>
  <si>
    <t>Maak bij ruimtelijke inrichting plaats voor wadi’s in woonwijk , Pas waterbuffers/groenzones toe bij bedrijven, scholen, sportpark</t>
  </si>
  <si>
    <t>no brainer</t>
  </si>
  <si>
    <t>Groene daken</t>
  </si>
  <si>
    <t>Vegetatie op dak, koeling, plek voor insecten/vogels</t>
  </si>
  <si>
    <t>Maak groendak-norm actief bij gemeentelijk vastgoed/renovaties</t>
  </si>
  <si>
    <t>NBS, HVS-C, post-it</t>
  </si>
  <si>
    <t>Geluidsschermen van groen; leefgebied insecten/vogels</t>
  </si>
  <si>
    <t>Pilot langs ringweg/uitvalswegen, eventueel buurtpartners betrekken</t>
  </si>
  <si>
    <t>Drijvend groen</t>
  </si>
  <si>
    <t>Planten op drijvende eilanden voor waterkwaliteit, habitat</t>
  </si>
  <si>
    <t>Pilot in stadshaven/kades, combineer met bewonersparticipatie</t>
  </si>
  <si>
    <t>Natuurvriendelijke verlichting</t>
  </si>
  <si>
    <t>Licht t.b.v. nachtsoorten-insecten/vleermuizen, veilige routes</t>
  </si>
  <si>
    <t>Integreer natuurvriendelijk lichtplan, vooral bij natuurgebieden/bosrand</t>
  </si>
  <si>
    <t>Planten van bomen</t>
  </si>
  <si>
    <t>Extra bomen planten (diversiteit, schaduw, klimaat)</t>
  </si>
  <si>
    <t>Stel bomennorm per wijk/woning, maak mini-bosjes in wijk mogelijk</t>
  </si>
  <si>
    <t>Gemeente, NBS</t>
  </si>
  <si>
    <t>Passages voor kleine dieren</t>
  </si>
  <si>
    <t>Faunapassages verbinden gebieden, verhogen veiligheid</t>
  </si>
  <si>
    <t>Leg passages aan bij nieuwe infra, neem standaard op bij planvorming</t>
  </si>
  <si>
    <t>Schoterbos, NBS</t>
  </si>
  <si>
    <t>Nature based quickscan</t>
  </si>
  <si>
    <t>NBS quickscan, vergroening, biodiversiteit bevorderen</t>
  </si>
  <si>
    <t>Koppel NBS-expert aan nieuwe wijkontwikkeling, hanteer soortennormen</t>
  </si>
  <si>
    <t>Lincolnpark</t>
  </si>
  <si>
    <t>Groene randen tussen tuinen/erven versterken soortenrijkdom</t>
  </si>
  <si>
    <t>Neem groene erfafscheiding op als standaard bij nieuwbouwwijken</t>
  </si>
  <si>
    <t>Stadspark herinrichten</t>
  </si>
  <si>
    <t>Transformatie bos naar biodivers stadspark (fietsroutes, dieren, water)</t>
  </si>
  <si>
    <t>Herstel stadsparken met nestkasten, variatie beplanting, waterstructuren, biodivers beheer</t>
  </si>
  <si>
    <t>Inspiratiegids biodivers ontwerp en beheer</t>
  </si>
  <si>
    <t>Gebruik als tool voor ontwerpers bij iedere gebiedsontwikkeling</t>
  </si>
  <si>
    <t>Nestkasten toevoegen</t>
  </si>
  <si>
    <t>Nestkasten standaard in nieuwbouw</t>
  </si>
  <si>
    <t>PvE-norm nestkasten bij woningbouw/utiliteit, combineer biodiversiteit en energie</t>
  </si>
  <si>
    <t>Diersoorten in kaart brengen</t>
  </si>
  <si>
    <t>Hergebruik met bescherming soorten/vleermuizen</t>
  </si>
  <si>
    <t>Altijd eco-onderzoek en soortenmaatregelen bij sloop/renovatie</t>
  </si>
  <si>
    <t>Ecologisch maaibeheer</t>
  </si>
  <si>
    <t>Maaiwijze gericht op bloemen, soorten, natuurlijke ontwikkeling</t>
  </si>
  <si>
    <t>Past toe op alle bermen, sportvelden en zones, instructie aan aannemers/opdrachtgevers</t>
  </si>
  <si>
    <t>Wijkvergroening</t>
  </si>
  <si>
    <t>Wijkvergroening met ecologische en sociale verbindingen</t>
  </si>
  <si>
    <t>Integreer natuurverbinding in elke wijk-herstructurering</t>
  </si>
  <si>
    <t>Minder materialen voor verharding, betere biodiversiteit grond</t>
  </si>
  <si>
    <t>Stimuleer of verplicht inzet halfverharding in parken, tuinen, bermen</t>
  </si>
  <si>
    <t>Ecologische verbindingen toevoegen</t>
  </si>
  <si>
    <t>Groene stadswijk met brede ecologische verbindingen</t>
  </si>
  <si>
    <t>Leg ecologische aders aan bij nieuwe wijken, verbind wijk/landschap</t>
  </si>
  <si>
    <t>Plantenfilter/zuivering voor biodiversiteit en schoner water</t>
  </si>
  <si>
    <t>Waterprefenvijvers, stadsranden, sportparken, natte natuur innovatief toepassen</t>
  </si>
  <si>
    <t>NBS</t>
  </si>
  <si>
    <t>Insect inclusief ontwerpen</t>
  </si>
  <si>
    <t>Bij ontwerp rekening houden met insecten (voedsel/habitats, bloemen)</t>
  </si>
  <si>
    <t>Neem insectvriendelijk ontwerp op in PvE en uitvraag openbare ruimte</t>
  </si>
  <si>
    <t>Hout hergebruik</t>
  </si>
  <si>
    <t>Inzet oude houten spanten voor biodiversiteit/habitatforming</t>
  </si>
  <si>
    <t>Gebruik oude bouwdelen integraal als habitat voor flora/fauna bij vernieuwbouw</t>
  </si>
  <si>
    <t>Anderlecht</t>
  </si>
  <si>
    <t>Plaatsen nestkasten</t>
  </si>
  <si>
    <t>Vleermuis/vogel-/insectenkasten voor biodiversiteit</t>
  </si>
  <si>
    <t>Standaard opnemen bij herstructurering open/groengebied en utiliteitsbouw</t>
  </si>
  <si>
    <t>Zie hierboven</t>
  </si>
  <si>
    <t>Natuurvriendelijke oever</t>
  </si>
  <si>
    <t>Oeverinrichting (flauw talud, veel soorten, waterlandzone)</t>
  </si>
  <si>
    <t>Start pilots op vijver/randzone met waterschap/partijen</t>
  </si>
  <si>
    <t>Groene gevels</t>
  </si>
  <si>
    <t>Vegetatie aan gevels geeft plek voor soorten, luchtzuivering</t>
  </si>
  <si>
    <t>Verplicht of subsidieer groene gevels bij nieuwbouw/renovatie</t>
  </si>
  <si>
    <t>Dichtheid verlagen</t>
  </si>
  <si>
    <t>Minder dicht bebouwen, meer ruimte groen en soorten</t>
  </si>
  <si>
    <t>Bouw minder woningen p/ha dan mogelijk (beleid ‘groen wint van volume’)</t>
  </si>
  <si>
    <t>Serious Game, post-it</t>
  </si>
  <si>
    <t>Biocascade</t>
  </si>
  <si>
    <t>Waterzuiveringscascade met beplanting, meer akkers &amp; biotopen</t>
  </si>
  <si>
    <t>Integreer in wijkvijver/havens, ontsluiten als bezoekersplek/kinderen</t>
  </si>
  <si>
    <t>Inspiratiegids voor gezonde, natuurinclusieve gebiedsontwikkeling</t>
  </si>
  <si>
    <t>Gids gebruiken vanaf PvE/ontwerp voor gezonde wijken/gebieden</t>
  </si>
  <si>
    <t>Gevelbeplanting verlaagt hittestress en verbetert luchtkwaliteit</t>
  </si>
  <si>
    <t>Verplicht/subsidieer groene gevels in hittegevoelige buurten</t>
  </si>
  <si>
    <t>Wateroverlastreductie, koeling, klimaatadaptatie op gebouwen</t>
  </si>
  <si>
    <t>Maak groendak-norm publiek vastgoed/renovatie</t>
  </si>
  <si>
    <t>Passages kleine dieren</t>
  </si>
  <si>
    <t>Veiliger verkeer voor dier/mens, minder botsingen, naar faunavoorziening</t>
  </si>
  <si>
    <t>Standaard passages voor dieren in infra- en groenherstructurering</t>
  </si>
  <si>
    <t>Vernieuwing van wijken</t>
  </si>
  <si>
    <t>Upgrade onveilige/verouderde wijken tbv vitaliteit en leefbaarheid</t>
  </si>
  <si>
    <t>Maak duidelijke prioritering op wijkkaart, draai met participatie</t>
  </si>
  <si>
    <t>Herinrichting stadspark voor beweging</t>
  </si>
  <si>
    <t>Gezond, groen stadspark: beweging, natuur, ontmoeting</t>
  </si>
  <si>
    <t>Richt stads-/wijkparken in als plek voor beweging, ontmoeting</t>
  </si>
  <si>
    <t>Dichte plantenschermen: dempen geluid en luchtvervuiling</t>
  </si>
  <si>
    <t>Pilot bij geluidsknelpunten, meet effect met omwonenden</t>
  </si>
  <si>
    <t>Minder verkeer, veiliger en rustiger straatbeeld</t>
  </si>
  <si>
    <t>Pas smallere profielen in nieuwbouw/renovatie toe</t>
  </si>
  <si>
    <t>30-km zone</t>
  </si>
  <si>
    <t>Langzamere, veiligere verkeerszone</t>
  </si>
  <si>
    <t>Implementeer standaard in school-/woonstraten</t>
  </si>
  <si>
    <t>Zorgsystemen tot aan de voordeur brengen, verminderen zorgachterstand</t>
  </si>
  <si>
    <t>Proef met huis-naar-huis zorgpilot/wijkcoördinator</t>
  </si>
  <si>
    <t>Optoppen gebouwen</t>
  </si>
  <si>
    <t>Verdichten van gebouwen voor ruimte en veiligheid, minder sloop</t>
  </si>
  <si>
    <t>Voer als norm in bij woningrenovaties, met eisen op gezondheid</t>
  </si>
  <si>
    <t>Tijdelijke straat-/wijkingrepen voor welzijn, gezondheid en veiligheid</t>
  </si>
  <si>
    <t>Test proefstraten met tijdelijke inrichting (‘play streets’)</t>
  </si>
  <si>
    <t>Meer privacy, minder hitte/geluid, veiliger en gezonder leefmilieu</t>
  </si>
  <si>
    <t>Geef in uitgiftebeleid norm groen erfafscheiding in tuinen</t>
  </si>
  <si>
    <t>Nota ruimtelijke kwaliteit</t>
  </si>
  <si>
    <t>Playground, sport en spel direct buiten voor iedereen</t>
  </si>
  <si>
    <t>Zie 16: playground per wijk als eis</t>
  </si>
  <si>
    <t>Gezond eten/kookpunt</t>
  </si>
  <si>
    <t>Gezond eten direct in wijk doordoor kooklabs e.d.</t>
  </si>
  <si>
    <t>Pilot buurtrestaurant/buurthuiskooklab bij sociale wijk</t>
  </si>
  <si>
    <t xml:space="preserve">Ontmoetingsplek wadi's </t>
  </si>
  <si>
    <t>Ontmoetingsplek met wadi’s voor waterbesparing/gezond en sociaal</t>
  </si>
  <si>
    <t>Integreer wadi’s en sociale plekken met buurtparticipatie</t>
  </si>
  <si>
    <t>Infra aanpassen t.b.v. verkeersveiligheid, bredere/duidelijker infrastructuur</t>
  </si>
  <si>
    <t>Herprofileer straten waar mogelijk, geef ruimte aan voetganger</t>
  </si>
  <si>
    <t>Thuis/mantelzorg ondersteuning</t>
  </si>
  <si>
    <t>Zorg dichtbij huis, mantelzorgvriendelijke infrastructuur</t>
  </si>
  <si>
    <t>Ontwerp woningen/straten levensloopbestendig, gericht op zorg aan huis</t>
  </si>
  <si>
    <t>Veilige afvalverwerking, educatie- en leeromgeving</t>
  </si>
  <si>
    <t>Combinatie sociaal werk/educatie/afvalverwerking pilot als wijkcentrum</t>
  </si>
  <si>
    <t>Sporten in de buitenruimte, vitaliteit iedereen</t>
  </si>
  <si>
    <t>Plan beweegplekken voortaan bij nieuwe wijk in (Rheden model)</t>
  </si>
  <si>
    <t>Veiliger, gezonder milieu voor mens/dier, donkere luchten</t>
  </si>
  <si>
    <t>Neem standaard verlichtingseis (proef met dynamisch licht) op straat</t>
  </si>
  <si>
    <t>Gezondheid/fitheidsscreening (preventie ouderen etc.)</t>
  </si>
  <si>
    <t>Implementeer via huisartsen/wijkverpleegkundige, wijkteam</t>
  </si>
  <si>
    <t>Gekoppeld sociaal &amp; gezond project speciaal voor ouderen</t>
  </si>
  <si>
    <t>Ondersteun plannen beweegteams/buurtteams - start als pilots</t>
  </si>
  <si>
    <t>Gezond voedsel, gezamenlijke tuinervaring</t>
  </si>
  <si>
    <t>Start pilot-pluktuin in wijk/parkgroen, koppel aan vitaliteitsbeleid</t>
  </si>
  <si>
    <t>Houtstook verminderen</t>
  </si>
  <si>
    <t>Vermindering fijnstof/houtrook; schonere lucht, betere longgezondheid</t>
  </si>
  <si>
    <t>Zet publiekscampagne/subsidie/houtrookvrij-actie op</t>
  </si>
  <si>
    <t>Kwalitatief zwemwater</t>
  </si>
  <si>
    <t>Betere waterkwaliteit, veilige zwemplek, gezonde wijk</t>
  </si>
  <si>
    <t>Baken zwemzones af, test/gis zwemwater en informeer wijk</t>
  </si>
  <si>
    <t>Klussendienst/repaircafé</t>
  </si>
  <si>
    <t>Samen repareren, eigenaarschap, ontmoeting</t>
  </si>
  <si>
    <t>Start reparatie- en omruildiensten in buurthuis/wijkcentrum</t>
  </si>
  <si>
    <t>Wadi-speelplek met stapstenen</t>
  </si>
  <si>
    <t>Combineren sociaal/spelen en klimaatadaptatie</t>
  </si>
  <si>
    <t>Integreren bij gebiedsherinrichting als speelaanleiding</t>
  </si>
  <si>
    <t>Waterplekken als sociaal trekpunt (ontspanning, ontmoeting, hitte)</t>
  </si>
  <si>
    <t>Leg centraal in nieuw park/plein, maak als ‘hotspot’</t>
  </si>
  <si>
    <t>WADI waterbesparing</t>
  </si>
  <si>
    <t>Waterbuffer met sociale rol: spelen, ontmoeting</t>
  </si>
  <si>
    <t>Wadi’s koppelen aan sociale/fysieke activiteiten in wijk</t>
  </si>
  <si>
    <t>NBS, project</t>
  </si>
  <si>
    <t>Deelvervoer</t>
  </si>
  <si>
    <t>Fiets/auto/busje delen als sociale ontmoetfunctie</t>
  </si>
  <si>
    <t>Zie mobiliteit, pilot gezamenlijk deelparkeerplaats in nieuwbouw</t>
  </si>
  <si>
    <t>Wijkhuiskamer als laagdrempelig ontmoetcentrum</t>
  </si>
  <si>
    <t>Combineren met energieadvies/sociale functie in elke wijk</t>
  </si>
  <si>
    <t>Collectieve tuin als trekpunt voor wijk</t>
  </si>
  <si>
    <t>Faciliteer gemeenschappelijke tuin in nieuwbouw-wijk</t>
  </si>
  <si>
    <t>Informeren, onderwijs initiatieven</t>
  </si>
  <si>
    <t>Delen van kennis/duurzaamheidsprojecten in wijk</t>
  </si>
  <si>
    <t>Scholen, wijkclusters inzetten op duurzaamheidsexpertise</t>
  </si>
  <si>
    <t>Wijk-batterij, lokaal eigendom</t>
  </si>
  <si>
    <t>Gezamenlijke energieopslag (wijk/bedrijvenmix), lokale participatie</t>
  </si>
  <si>
    <t>Pilot energieopslag, eigendom bij bewonersstichting</t>
  </si>
  <si>
    <t>Energietransitie niet ten koste van kwetsbaren</t>
  </si>
  <si>
    <t>Energiehulp + minimabeleid verbinden in beleid</t>
  </si>
  <si>
    <t>Herinrichting wijk voor ontmoeting</t>
  </si>
  <si>
    <t>Sociaal: park als plek voor ontmoeting, bewegen, gezondheid</t>
  </si>
  <si>
    <t>Plan ontmoetingsactiviteiten, open sociale parken in elke wijk</t>
  </si>
  <si>
    <t>Ontmoetingsplek in wijk</t>
  </si>
  <si>
    <t>Bewonersontwerp, waterbuffering en sociaal; participatief</t>
  </si>
  <si>
    <t>Aandacht bij nieuwe pleinen voor ontmoeten &amp; waterbeheer</t>
  </si>
  <si>
    <t>Mensgerichte straatinrichting</t>
  </si>
  <si>
    <t>Mensgerichte herinrichting straat, langzaam verkeer ↑, meer contact</t>
  </si>
  <si>
    <t>Altijd participatief ontwerpen, ruimte voor ontmoeting</t>
  </si>
  <si>
    <t>Dreefzicht</t>
  </si>
  <si>
    <t>Samen onderhoud (groen/buurt), burencontact</t>
  </si>
  <si>
    <t>Pilot wijkinitiatief met gezamenlijke erfafscheiding</t>
  </si>
  <si>
    <t>Communicatie afvalscheiding</t>
  </si>
  <si>
    <t>Buurt-/wijkcommunicatie over afval, eigenaarschap ↑</t>
  </si>
  <si>
    <t>Wijk- en bewonersbijeenkomsten, dashboards voor feedback</t>
  </si>
  <si>
    <t>Sociaal: mee-monitoren, bijdrage leveren</t>
  </si>
  <si>
    <t>Bewonersbijeenkomsten + online dashboards</t>
  </si>
  <si>
    <t>Samen leren: kennisdeling, wijkavonden</t>
  </si>
  <si>
    <t>Scholen, buurthuizen, flyer/online communicatie inzetten</t>
  </si>
  <si>
    <t>Sociaal leren, feestelijk gezamenlijk afsluiten</t>
  </si>
  <si>
    <t>Maak evaluatie van project publiek, koppel aan wijkmoment</t>
  </si>
  <si>
    <t>Communicatie afvalstromen</t>
  </si>
  <si>
    <t>Samenwerking bedrijven, wijk, gemeente (sluit reststromen)</t>
  </si>
  <si>
    <t>Buurtactiviteiten naar hergebruik/afvaldeling organiseren</t>
  </si>
  <si>
    <t>Actieve buurt/school zwerfvuilacties, meer binding buurt</t>
  </si>
  <si>
    <t>Jaarlijkse actie + campagne in wijk/school</t>
  </si>
  <si>
    <t>Dierenpassages als wijkproject, educatie/sociale binding</t>
  </si>
  <si>
    <t>Basisscholen/jeugd betrokken bij aanleg en telling</t>
  </si>
  <si>
    <t>Groene/natuuraanpak verbetert sociale samenhang in wijk</t>
  </si>
  <si>
    <t>Combineer groenzones altijd met gezamenlijke activiteiten</t>
  </si>
  <si>
    <t>Gedeelde tuin</t>
  </si>
  <si>
    <t>Bewoners delen/onderhouden 1 tuin, sociale interactie ↑</t>
  </si>
  <si>
    <t>Bij nieuwbouw collectieve buurtuin als uitgangspunt</t>
  </si>
  <si>
    <t>Wijkinitiatief rond afval, delen, sociaal leerwerk</t>
  </si>
  <si>
    <t>Zet wijkupcyclecentrum op als leer/werkplaats</t>
  </si>
  <si>
    <t>Samenkomstplekken jeugd</t>
  </si>
  <si>
    <t>Speciaal voor jongeren (veilig relaxen/ontmoeten)</t>
  </si>
  <si>
    <t>Richt sociale jongerenruimtes in via participatie in herinrichting</t>
  </si>
  <si>
    <t>Sociale rustplek, gezamenlijk buurtproject beheer</t>
  </si>
  <si>
    <t>Betrek wijk bij ontwerp/onderhoud geluidsscherm</t>
  </si>
  <si>
    <t>Onderwerp</t>
  </si>
  <si>
    <t>Duurzame Kansenlijst BoZ</t>
  </si>
  <si>
    <t>Project</t>
  </si>
  <si>
    <t>Duurzame Kansenkaart voor Bergen op Zoom</t>
  </si>
  <si>
    <t>Opdrachtgever</t>
  </si>
  <si>
    <t>Gemeente Bergen op Zoom</t>
  </si>
  <si>
    <t>Projectcode</t>
  </si>
  <si>
    <t>Projectleider</t>
  </si>
  <si>
    <t>B. Lukkes MSc</t>
  </si>
  <si>
    <t>Status</t>
  </si>
  <si>
    <t>Definitief</t>
  </si>
  <si>
    <t>Datum</t>
  </si>
  <si>
    <t>Referentie</t>
  </si>
  <si>
    <t>145431/ 25-017. 484</t>
  </si>
  <si>
    <t>Auteur(s)</t>
  </si>
  <si>
    <t>I.L. Witberg MSc</t>
  </si>
  <si>
    <t>Gecontroleerd door</t>
  </si>
  <si>
    <t>B.D. Lukkes MSc</t>
  </si>
  <si>
    <t>Goedgekeurd door</t>
  </si>
  <si>
    <t>Paraaf</t>
  </si>
  <si>
    <t>Bijlage(n)</t>
  </si>
  <si>
    <t>-</t>
  </si>
  <si>
    <t>Aan</t>
  </si>
  <si>
    <t>Carl Samuels</t>
  </si>
  <si>
    <t>Kopie</t>
  </si>
  <si>
    <t>&lt;Bedrijf&gt;/&lt;Company&gt;</t>
  </si>
  <si>
    <t>&lt;Namen&gt;/&lt;Names&gt;</t>
  </si>
  <si>
    <t>Bronnen</t>
  </si>
  <si>
    <t>Witteveen+Bos. (n.d.). Bottemanneplein — Klimaatbestendig en verbindend. Geraadpleegd van https://www.witteveenbos.com/nl/projecten/bottemanneplein-haarlem-klimaatbestendig-en-verbindend</t>
  </si>
  <si>
    <t>Gekoppeld aan: Ontmoetingsplek in wijk; Ontmoetingsplek wadi’s.</t>
  </si>
  <si>
    <t>Witteveen+Bos. (n.d.). Schoterbos — Haarlem. Geraadpleegd van https://www.witteveenbos.com/nl/projecten/schoterbos-haarlem</t>
  </si>
  <si>
    <t>Gekoppeld aan: Herinrichting wijk voor ontmoeting; Herinrichting stadspark voor beweging; Passages kleine dieren; Nature‑based oplossingen.</t>
  </si>
  <si>
    <t>Witteveen+Bos. (n.d.). Dreefzicht — Haarlem. Geraadpleegd van https://www.witteveenbos.com/nl/projecten/dreefzicht-haarlem</t>
  </si>
  <si>
    <t>Gekoppeld aan: Mensgerichte straatinrichting; Smalle wegen.</t>
  </si>
  <si>
    <t>Witteveen+Bos. (n.d.). Nieuw Noord Zandvoort. Geraadpleegd van https://www.witteveenbos.com/nl/projecten/nieuw-noord-zandvoort</t>
  </si>
  <si>
    <t>Gekoppeld aan: Wijkvergroening; Ecologische verbindingen toevoegen.</t>
  </si>
  <si>
    <t>Witteveen+Bos. (n.d.). Simultane gebiedsontwikkeling Floriade‑terrein. Geraadpleegd van https://www.witteveenbos.com/nl/projecten/simultane-gebiedsontwikkeling-floriade-terrein</t>
  </si>
  <si>
    <t>Gekoppeld aan: Ecologische verbindingen toevoegen; Nature‑based oplossingen.</t>
  </si>
  <si>
    <t>Witteveen+Bos. (n.d.). NBS factsheets [Factsheet PDF]. Witteveen+Bos. (Interne/publicatie)</t>
  </si>
  <si>
    <t>Gekoppeld aan: Nature‑based oplossingen; WADI waterbesparing/waterbuffers; Groene daken; Groene gevels; Helofytenfilter; Biocascade; Ecologisch maaibeheer; Passages voor kleine dieren; Insect inclusief ontwerpen; Planten van bomen.</t>
  </si>
  <si>
    <t>Witteveen+Bos. (n.d.). ESA (project 139410) [Intern projectdocument]. Witteveen+Bos SharePoint. [Intern document]</t>
  </si>
  <si>
    <t>Gekoppeld aan: Sturen op klimaatneutraal ontwerp.</t>
  </si>
  <si>
    <t>Witteveen+Bos. (n.d.). Expo Dubai — energieneutraal en demontabel paviljoen [Intern projectdocument]. Witteveen+Bos SharePoint. [Intern document]</t>
  </si>
  <si>
    <t>Gekoppeld aan: Energieneutraal en circulair gebouw (tijdelijk paviljoen).</t>
  </si>
  <si>
    <t>Witteveen+Bos. (n.d.). Transitie Werven: Volendammerweg (125179) [Intern projectdocument]. Witteveen+Bos SharePoint. [Intern document]</t>
  </si>
  <si>
    <t>Gekoppeld aan: Nestkasten toevoegen; Houtconstructie; Hergebruik hout.</t>
  </si>
  <si>
    <t>Witteveen+Bos. (n.d.). Transitie Werven: Den Brielstraat (125180) [Intern projectdocument]. Witteveen+Bos SharePoint. [Intern document]</t>
  </si>
  <si>
    <t>Gekoppeld aan: Houtconstructie; Losmaakbare constructies; Hergebruik materialen.</t>
  </si>
  <si>
    <t>Witteveen+Bos. (n.d.). Grondstoffenhal Voorhout (142633) [Intern projectdocument]. Witteveen+Bos SharePoint. [Intern document]</t>
  </si>
  <si>
    <t>Gekoppeld aan: Energieneutraal ontwerp; Groendak; Nestkasten toevoegen.</t>
  </si>
  <si>
    <t>Witteveen+Bos. (n.d.). Haalbaarheidsstudie pv‑panelen Woensdrecht (141736) [Intern rapport]. Witteveen+Bos SharePoint. [Intern document]</t>
  </si>
  <si>
    <t>Gekoppeld aan: Zonnepanelen; gemeentelijk zonnedaken‑programma.</t>
  </si>
  <si>
    <t>Witteveen+Bos. (n.d.). Circulaire sloop Stationsplein 107 Leiden (134933) [Projectrapport / advies]. Witteveen+Bos SharePoint. [Intern document]</t>
  </si>
  <si>
    <t>Gekoppeld aan: Circulaire sloop; Hergebruik vrijkomende materialen; Oogstplicht.</t>
  </si>
  <si>
    <t>Witteveen+Bos. (n.d.). Sloopbestek Kamp Nieuw Milligen (134537) [Projectrapport / advies]. Witteveen+Bos SharePoint. [Intern document]</t>
  </si>
  <si>
    <t>Gekoppeld aan: Circulaire sloop; Aanbestedingsvoorbeelden circulair slopen.</t>
  </si>
  <si>
    <t>Witteveen+Bos. (n.d.). HVS‑C (135305 / 138860) — Renovatie hoogspanningsstation: groendak en biodiversiteit [Projectdocument]. Witteveen+Bos SharePoint. [Intern document]</t>
  </si>
  <si>
    <t>Gekoppeld aan: Groene daken; Groendak‑norm voorbeelden.</t>
  </si>
  <si>
    <t>Witteveen+Bos. (n.d.). Recycle Park Anderlecht — hergebruik houten spanten [Projectdocument]. Witteveen+Bos SharePoint. [Intern document]</t>
  </si>
  <si>
    <t>Gekoppeld aan: Hout hergebruik; Hergebruik van constructiedelen.</t>
  </si>
  <si>
    <t>Witteveen+Bos. (n.d.). Sloop Academie‑gebouw — hergebruik materialen en soortenbescherming (dwergvleermuis) [Projectdocument]. Witteveen+Bos SharePoint. [Intern document]</t>
  </si>
  <si>
    <t>Gekoppeld aan: Diersoorten in kaart brengen; Hergebruik vrijkomende materialen.</t>
  </si>
  <si>
    <t>Gemeente Bergen op Zoom. (n.d.). Nota ruimtelijke kwaliteit. (Gemeentelijke beleidsnota)</t>
  </si>
  <si>
    <t>Gekoppeld aan: Groene erfafscheiding; Groene gevels; Uitgiftebeleid / ruimtelijke randvoorwaarden.</t>
  </si>
  <si>
    <t>SEB (Schoon Emissie‑loos Bouwen). (n.d.). SEB‑richtlijn / beleidsdocument.</t>
  </si>
  <si>
    <t>Gekoppeld aan: SEB werken; Emissie bouwmaterieel; Aanbestedingsnormen.</t>
  </si>
  <si>
    <t>Ter Heijden, W. (n.d.). Stroomstart — Serious Game materiaal [Ongepubliceerd spelmateriaal]. (Contact: W. Ter Heijden) [Ongepubliceerd materiaal]</t>
  </si>
  <si>
    <t>Gekoppeld aan: Circulair aanbesteden; Materialenpaspoort; Monitoring circulariteit; Upcycle centrum; Facility sharing; Circulaire sloop; Communicatie circulariteit; overige Serious Game‑maatregelen.</t>
  </si>
  <si>
    <t>Witteveen+Bos. (n.d.). Workshopnotities (Post‑it) — Stroomstart / kansenworkshop [Ongepubliceerde werknotities]. [Intern document]</t>
  </si>
  <si>
    <t>Gekoppeld aan: Klussendienst/repaircafé; Plonsplekken; Deelvervoer / Deelauto’s; Wijkhuiskamer; Gemeenschappelijke tuin / Gedeelde tuin; Upcycle centrum; Zwerfvuil/Holle Bolle Gijs; Pluktuinen; Samenkomstplekken jeugd; en overige laaghangend fruit / no‑brainer kansen.</t>
  </si>
  <si>
    <t>Goede, A. (n.d.). Quickscan Wilderszijde / Lincolnpark 2e fase [Interne quickscanrapportage]. PMC Gebiedsontwikkeling / Witteveen+Bos. [Intern document]</t>
  </si>
  <si>
    <t>Gekoppeld aan: Nature‑based oplossingen; Wijkvergroening; Quickscan‑toepassingen.</t>
  </si>
  <si>
    <t>Samenwerkingsovereenkomst Haarlem–Zandvoort 2023–2031. (n.d.). Duurzaamheidsmanagementplan RID Haarlem‑Zandvoort. (Intergemeentelijke overeenkomst / projectdocument). [Intern / projectdocument]</t>
  </si>
  <si>
    <t>Gekoppeld aan: Samenwerkingsovereenkomst / regionale Green Deal‑achtige samenwerking.</t>
  </si>
  <si>
    <t>Overige interne cases (Witteveen+Bos SharePoint; diverse projectcodes). (n.d.). Diverse interne projectdocumenten. Witteveen+Bos SharePoint. [Intern documenten]</t>
  </si>
  <si>
    <t>Gekoppeld aan: Houtconstructie; Energieneutraal en circulair gebouw; Zonnepanelen; Hergebruik materialen; Circulaire sloop; Groendaken; Nestkasten toevoegen; en andere bouw/energie/circulariteitsmaatregelen.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</si>
</sst>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3]d\ mmmm\ yyyy;@"/>
  </numFmts>
  <fonts count="14">
    <font>
      <sz val="11"/>
      <color theme="1"/>
      <name val="Calibri"/>
      <family val="2"/>
      <scheme val="minor"/>
    </font>
    <font>
      <sz val="9"/>
      <color theme="1"/>
      <name val="Segoe UI"/>
      <family val="2"/>
    </font>
    <font>
      <b/>
      <sz val="11"/>
      <color theme="1"/>
      <name val="Calibri"/>
      <family val="2"/>
      <scheme val="minor"/>
    </font>
    <font>
      <b/>
      <sz val="16"/>
      <color theme="1"/>
      <name val="Calibri"/>
      <family val="2"/>
      <scheme val="minor"/>
    </font>
    <font>
      <b/>
      <sz val="22"/>
      <color theme="1"/>
      <name val="Calibri"/>
      <family val="2"/>
      <scheme val="minor"/>
    </font>
    <font>
      <sz val="16"/>
      <color theme="1"/>
      <name val="Calibri"/>
      <family val="2"/>
      <scheme val="minor"/>
    </font>
    <font>
      <i/>
      <sz val="14"/>
      <color theme="1"/>
      <name val="Calibri"/>
      <family val="2"/>
      <scheme val="minor"/>
    </font>
    <font>
      <sz val="11"/>
      <color theme="8"/>
      <name val="Calibri"/>
      <family val="2"/>
      <scheme val="minor"/>
    </font>
    <font>
      <sz val="11"/>
      <color rgb="FFFF0000"/>
      <name val="Calibri"/>
      <family val="2"/>
      <scheme val="minor"/>
    </font>
    <font>
      <sz val="8"/>
      <color rgb="FF085891"/>
      <name val="Segoe UI"/>
      <family val="2"/>
    </font>
    <font>
      <sz val="9"/>
      <color rgb="FF021D30"/>
      <name val="Segoe UI"/>
      <family val="2"/>
    </font>
    <font>
      <b/>
      <sz val="9"/>
      <color theme="1"/>
      <name val="Segoe UI"/>
      <family val="2"/>
    </font>
    <font>
      <sz val="10"/>
      <color theme="1"/>
      <name val="Segoe UI"/>
      <family val="2"/>
    </font>
    <font>
      <b/>
      <sz val="10"/>
      <color theme="1"/>
      <name val="Segoe UI Semibold"/>
      <family val="2"/>
    </font>
  </fonts>
  <fills count="14">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theme="4"/>
        <bgColor indexed="64"/>
      </patternFill>
    </fill>
    <fill>
      <patternFill patternType="solid">
        <fgColor rgb="FFFFFCCC"/>
        <bgColor indexed="64"/>
      </patternFill>
    </fill>
    <fill>
      <patternFill patternType="solid">
        <fgColor theme="4" tint="0.39997558519241921"/>
        <bgColor indexed="64"/>
      </patternFill>
    </fill>
    <fill>
      <patternFill patternType="solid">
        <fgColor theme="6" tint="0.59999389629810485"/>
        <bgColor indexed="64"/>
      </patternFill>
    </fill>
  </fills>
  <borders count="11">
    <border>
      <left/>
      <right/>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theme="4"/>
      </left>
      <right/>
      <top style="thin">
        <color theme="4"/>
      </top>
      <bottom/>
      <diagonal/>
    </border>
  </borders>
  <cellStyleXfs count="1">
    <xf numFmtId="0" fontId="0" fillId="0" borderId="0"/>
  </cellStyleXfs>
  <cellXfs count="71">
    <xf numFmtId="0" fontId="0" fillId="0" borderId="0" xfId="0"/>
    <xf numFmtId="0" fontId="2" fillId="0" borderId="0" xfId="0" applyFont="1"/>
    <xf numFmtId="0" fontId="4" fillId="0" borderId="0" xfId="0" applyFont="1"/>
    <xf numFmtId="0" fontId="0" fillId="2" borderId="0" xfId="0" applyFill="1"/>
    <xf numFmtId="0" fontId="2" fillId="2" borderId="0" xfId="0" applyFont="1" applyFill="1"/>
    <xf numFmtId="0" fontId="0" fillId="3" borderId="0" xfId="0" applyFill="1"/>
    <xf numFmtId="0" fontId="3" fillId="4" borderId="0" xfId="0" applyFont="1" applyFill="1"/>
    <xf numFmtId="0" fontId="2" fillId="4" borderId="0" xfId="0" applyFont="1" applyFill="1"/>
    <xf numFmtId="0" fontId="0" fillId="4" borderId="0" xfId="0" applyFill="1"/>
    <xf numFmtId="0" fontId="0" fillId="0" borderId="0" xfId="0" applyAlignment="1">
      <alignment wrapText="1"/>
    </xf>
    <xf numFmtId="0" fontId="0" fillId="5" borderId="0" xfId="0" applyFill="1"/>
    <xf numFmtId="0" fontId="2" fillId="0" borderId="0" xfId="0" applyFont="1" applyAlignment="1">
      <alignment wrapText="1"/>
    </xf>
    <xf numFmtId="0" fontId="0" fillId="6" borderId="0" xfId="0" applyFill="1"/>
    <xf numFmtId="0" fontId="6" fillId="0" borderId="0" xfId="0" applyFont="1"/>
    <xf numFmtId="0" fontId="0" fillId="7" borderId="0" xfId="0" applyFill="1"/>
    <xf numFmtId="0" fontId="2" fillId="5" borderId="0" xfId="0" applyFont="1" applyFill="1"/>
    <xf numFmtId="0" fontId="2" fillId="6" borderId="0" xfId="0" applyFont="1" applyFill="1"/>
    <xf numFmtId="0" fontId="2" fillId="7" borderId="0" xfId="0" applyFont="1" applyFill="1"/>
    <xf numFmtId="0" fontId="2" fillId="8" borderId="0" xfId="0" applyFont="1" applyFill="1"/>
    <xf numFmtId="0" fontId="0" fillId="8" borderId="0" xfId="0" applyFill="1"/>
    <xf numFmtId="0" fontId="0" fillId="0" borderId="0" xfId="0" quotePrefix="1" applyAlignment="1">
      <alignment wrapText="1"/>
    </xf>
    <xf numFmtId="0" fontId="0" fillId="9" borderId="0" xfId="0" applyFill="1"/>
    <xf numFmtId="0" fontId="2" fillId="9" borderId="0" xfId="0" applyFont="1" applyFill="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3" fillId="10" borderId="0" xfId="0" applyFont="1" applyFill="1"/>
    <xf numFmtId="0" fontId="0" fillId="10" borderId="0" xfId="0" applyFill="1"/>
    <xf numFmtId="0" fontId="7" fillId="0" borderId="1" xfId="0" applyFont="1" applyBorder="1"/>
    <xf numFmtId="0" fontId="7" fillId="0" borderId="6" xfId="0" applyFont="1" applyBorder="1"/>
    <xf numFmtId="0" fontId="7" fillId="0" borderId="0" xfId="0" applyFont="1"/>
    <xf numFmtId="0" fontId="7" fillId="0" borderId="7" xfId="0" applyFont="1" applyBorder="1"/>
    <xf numFmtId="0" fontId="0" fillId="11" borderId="0" xfId="0" applyFill="1" applyAlignment="1">
      <alignment wrapText="1"/>
    </xf>
    <xf numFmtId="0" fontId="3" fillId="12" borderId="0" xfId="0" applyFont="1" applyFill="1"/>
    <xf numFmtId="0" fontId="0" fillId="12" borderId="0" xfId="0" applyFill="1"/>
    <xf numFmtId="0" fontId="0" fillId="0" borderId="9" xfId="0" applyBorder="1"/>
    <xf numFmtId="1" fontId="0" fillId="0" borderId="0" xfId="0" applyNumberFormat="1"/>
    <xf numFmtId="0" fontId="8" fillId="3" borderId="0" xfId="0" applyFont="1" applyFill="1"/>
    <xf numFmtId="0" fontId="8" fillId="0" borderId="0" xfId="0" applyFont="1"/>
    <xf numFmtId="0" fontId="9" fillId="0" borderId="0" xfId="0" applyFont="1" applyAlignment="1">
      <alignment wrapText="1"/>
    </xf>
    <xf numFmtId="0" fontId="9" fillId="0" borderId="0" xfId="0" applyFont="1" applyAlignment="1">
      <alignment horizontal="left" vertical="center" indent="1"/>
    </xf>
    <xf numFmtId="0" fontId="9" fillId="0" borderId="0" xfId="0" applyFont="1" applyAlignment="1">
      <alignment horizontal="left" wrapText="1"/>
    </xf>
    <xf numFmtId="0" fontId="10" fillId="0" borderId="0" xfId="0" applyFont="1"/>
    <xf numFmtId="0" fontId="0" fillId="0" borderId="0" xfId="0" applyAlignment="1">
      <alignment vertical="top"/>
    </xf>
    <xf numFmtId="0" fontId="1" fillId="0" borderId="0" xfId="0" applyFont="1"/>
    <xf numFmtId="0" fontId="12" fillId="0" borderId="0" xfId="0" applyFont="1" applyAlignment="1">
      <alignment horizontal="left" vertical="top" wrapText="1"/>
    </xf>
    <xf numFmtId="0" fontId="13" fillId="0" borderId="0" xfId="0" applyFont="1" applyAlignment="1">
      <alignment horizontal="left" vertical="top" wrapText="1"/>
    </xf>
    <xf numFmtId="0" fontId="11" fillId="13" borderId="0" xfId="0" applyFont="1" applyFill="1"/>
    <xf numFmtId="0" fontId="1" fillId="13" borderId="0" xfId="0" applyFont="1" applyFill="1"/>
    <xf numFmtId="0" fontId="11" fillId="0" borderId="0" xfId="0" applyFont="1"/>
    <xf numFmtId="0" fontId="1" fillId="0" borderId="10" xfId="0" applyFont="1" applyBorder="1"/>
    <xf numFmtId="0" fontId="1" fillId="9" borderId="0" xfId="0" applyFont="1" applyFill="1"/>
    <xf numFmtId="0" fontId="1" fillId="0" borderId="9" xfId="0" applyFont="1" applyBorder="1" applyAlignment="1">
      <alignment wrapText="1"/>
    </xf>
    <xf numFmtId="0" fontId="11" fillId="5" borderId="0" xfId="0" applyFont="1" applyFill="1"/>
    <xf numFmtId="0" fontId="1" fillId="5" borderId="0" xfId="0" applyFont="1" applyFill="1"/>
    <xf numFmtId="0" fontId="1" fillId="0" borderId="10" xfId="0" applyFont="1" applyBorder="1" applyAlignment="1">
      <alignment wrapText="1"/>
    </xf>
    <xf numFmtId="0" fontId="11" fillId="8" borderId="0" xfId="0" applyFont="1" applyFill="1"/>
    <xf numFmtId="0" fontId="1" fillId="8" borderId="0" xfId="0" applyFont="1" applyFill="1"/>
    <xf numFmtId="0" fontId="11" fillId="7" borderId="0" xfId="0" applyFont="1" applyFill="1"/>
    <xf numFmtId="0" fontId="1" fillId="7" borderId="0" xfId="0" applyFont="1" applyFill="1"/>
    <xf numFmtId="0" fontId="11" fillId="2" borderId="0" xfId="0" applyFont="1" applyFill="1"/>
    <xf numFmtId="0" fontId="1" fillId="2" borderId="0" xfId="0" applyFont="1" applyFill="1"/>
    <xf numFmtId="0" fontId="11" fillId="6" borderId="0" xfId="0" applyFont="1" applyFill="1"/>
    <xf numFmtId="0" fontId="1" fillId="6" borderId="0" xfId="0" applyFont="1" applyFill="1"/>
    <xf numFmtId="0" fontId="11" fillId="9" borderId="0" xfId="0" applyFont="1" applyFill="1" applyAlignment="1">
      <alignment horizontal="center"/>
    </xf>
    <xf numFmtId="0" fontId="12" fillId="0" borderId="0" xfId="0" applyFont="1" applyAlignment="1">
      <alignment horizontal="left" vertical="top" wrapText="1"/>
    </xf>
    <xf numFmtId="164" fontId="12" fillId="0" borderId="0" xfId="0" applyNumberFormat="1" applyFont="1" applyAlignment="1">
      <alignment horizontal="left" vertical="top" wrapText="1"/>
    </xf>
  </cellXfs>
  <cellStyles count="1">
    <cellStyle name="Standaard" xfId="0" builtinId="0"/>
  </cellStyles>
  <dxfs count="56">
    <dxf>
      <numFmt numFmtId="0" formatCode="Genera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numFmt numFmtId="0" formatCode="General"/>
    </dxf>
    <dxf>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s>
  <tableStyles count="0" defaultTableStyle="TableStyleMedium2" defaultPivotStyle="PivotStyleLight16"/>
  <colors>
    <mruColors>
      <color rgb="FFFFF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ocumenttasks/documenttask1.xml><?xml version="1.0" encoding="utf-8"?>
<Tasks xmlns="http://schemas.microsoft.com/office/tasks/2019/documenttasks">
  <Task id="{7894176D-201A-4D78-B391-826C7BFF0916}">
    <Anchor>
      <Comment id="{8125E3E3-CAC5-43E0-A773-17C526D833D6}"/>
    </Anchor>
    <History>
      <Event time="2025-07-10T15:32:39.15" id="{C41D08C0-5AE5-429D-9D80-4B7E22C9C480}">
        <Attribution userId="S::niek.lotgerink@witteveenbos.com::b152b422-0497-42fb-b826-f8f263a1b56d" userName="Niek Lötgerink" userProvider="AD"/>
        <Anchor>
          <Comment id="{8125E3E3-CAC5-43E0-A773-17C526D833D6}"/>
        </Anchor>
        <Create/>
      </Event>
      <Event time="2025-07-10T15:32:39.15" id="{28988C84-C6C9-48B1-84A2-E7F7B6367576}">
        <Attribution userId="S::niek.lotgerink@witteveenbos.com::b152b422-0497-42fb-b826-f8f263a1b56d" userName="Niek Lötgerink" userProvider="AD"/>
        <Anchor>
          <Comment id="{8125E3E3-CAC5-43E0-A773-17C526D833D6}"/>
        </Anchor>
        <Assign userId="S::iris.witberg@witteveenbos.com::5e17411f-563c-4260-8469-e3dfcd4be1d2" userName="Iris Witberg" userProvider="AD"/>
      </Event>
      <Event time="2025-07-10T15:32:39.15" id="{8243CAB2-9A7F-4165-91B7-34E50C272FBC}">
        <Attribution userId="S::niek.lotgerink@witteveenbos.com::b152b422-0497-42fb-b826-f8f263a1b56d" userName="Niek Lötgerink" userProvider="AD"/>
        <Anchor>
          <Comment id="{8125E3E3-CAC5-43E0-A773-17C526D833D6}"/>
        </Anchor>
        <SetTitle title="@Iris Witberg ik weet niet of je deze onduidelijke kansen (ook “meetbaar” of “flexibeler inhoud” in deze sheet wilt hebben), meetbaarheid wordt bijvoorbeeld al benoemd in de discussie/notulen maar anders moeten we deze navragen bij de gemeente."/>
      </Event>
    </History>
  </Task>
</Task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xdr:from>
      <xdr:col>8</xdr:col>
      <xdr:colOff>272143</xdr:colOff>
      <xdr:row>19</xdr:row>
      <xdr:rowOff>15229</xdr:rowOff>
    </xdr:from>
    <xdr:to>
      <xdr:col>10</xdr:col>
      <xdr:colOff>453571</xdr:colOff>
      <xdr:row>22</xdr:row>
      <xdr:rowOff>317498</xdr:rowOff>
    </xdr:to>
    <xdr:sp macro="" textlink="">
      <xdr:nvSpPr>
        <xdr:cNvPr id="10" name="Rechthoek: ezelsoor 7">
          <a:extLst>
            <a:ext uri="{FF2B5EF4-FFF2-40B4-BE49-F238E27FC236}">
              <a16:creationId xmlns:a16="http://schemas.microsoft.com/office/drawing/2014/main" id="{2282C9A9-7E35-8985-DE54-962994F7D81E}"/>
            </a:ext>
          </a:extLst>
        </xdr:cNvPr>
        <xdr:cNvSpPr/>
      </xdr:nvSpPr>
      <xdr:spPr>
        <a:xfrm>
          <a:off x="7556500" y="3598443"/>
          <a:ext cx="1397000" cy="846555"/>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Betere verlichting </a:t>
          </a:r>
        </a:p>
        <a:p>
          <a:pPr algn="ctr"/>
          <a:r>
            <a:rPr lang="en-US" sz="1100">
              <a:solidFill>
                <a:sysClr val="windowText" lastClr="000000"/>
              </a:solidFill>
            </a:rPr>
            <a:t>(1-1,5)</a:t>
          </a:r>
        </a:p>
      </xdr:txBody>
    </xdr:sp>
    <xdr:clientData/>
  </xdr:twoCellAnchor>
  <xdr:twoCellAnchor>
    <xdr:from>
      <xdr:col>6</xdr:col>
      <xdr:colOff>580571</xdr:colOff>
      <xdr:row>10</xdr:row>
      <xdr:rowOff>96878</xdr:rowOff>
    </xdr:from>
    <xdr:to>
      <xdr:col>7</xdr:col>
      <xdr:colOff>394420</xdr:colOff>
      <xdr:row>23</xdr:row>
      <xdr:rowOff>187004</xdr:rowOff>
    </xdr:to>
    <xdr:sp macro="" textlink="">
      <xdr:nvSpPr>
        <xdr:cNvPr id="80" name="TextBox 5">
          <a:extLst>
            <a:ext uri="{FF2B5EF4-FFF2-40B4-BE49-F238E27FC236}">
              <a16:creationId xmlns:a16="http://schemas.microsoft.com/office/drawing/2014/main" id="{94B625C8-3C83-C378-B013-CD818FB2AAD9}"/>
            </a:ext>
          </a:extLst>
        </xdr:cNvPr>
        <xdr:cNvSpPr txBox="1"/>
      </xdr:nvSpPr>
      <xdr:spPr>
        <a:xfrm>
          <a:off x="7086146" y="2640053"/>
          <a:ext cx="423449" cy="3138126"/>
        </a:xfrm>
        <a:prstGeom prst="rect">
          <a:avLst/>
        </a:prstGeom>
        <a:noFill/>
      </xdr:spPr>
      <xdr:txBody>
        <a:bodyPr vert="vert270"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nl-NL" sz="1400" b="1">
              <a:latin typeface="Segoe UI" panose="020B0502040204020203" pitchFamily="34" charset="0"/>
              <a:cs typeface="Segoe UI" panose="020B0502040204020203" pitchFamily="34" charset="0"/>
            </a:rPr>
            <a:t>Effect</a:t>
          </a:r>
        </a:p>
      </xdr:txBody>
    </xdr:sp>
    <xdr:clientData/>
  </xdr:twoCellAnchor>
  <xdr:twoCellAnchor>
    <xdr:from>
      <xdr:col>8</xdr:col>
      <xdr:colOff>77569</xdr:colOff>
      <xdr:row>26</xdr:row>
      <xdr:rowOff>4843</xdr:rowOff>
    </xdr:from>
    <xdr:to>
      <xdr:col>21</xdr:col>
      <xdr:colOff>182346</xdr:colOff>
      <xdr:row>27</xdr:row>
      <xdr:rowOff>145459</xdr:rowOff>
    </xdr:to>
    <xdr:sp macro="" textlink="">
      <xdr:nvSpPr>
        <xdr:cNvPr id="66" name="TextBox 6">
          <a:extLst>
            <a:ext uri="{FF2B5EF4-FFF2-40B4-BE49-F238E27FC236}">
              <a16:creationId xmlns:a16="http://schemas.microsoft.com/office/drawing/2014/main" id="{5F2587E8-1E9C-42C3-83B5-F4C29381AA35}"/>
            </a:ext>
          </a:extLst>
        </xdr:cNvPr>
        <xdr:cNvSpPr txBox="1"/>
      </xdr:nvSpPr>
      <xdr:spPr>
        <a:xfrm>
          <a:off x="7802344" y="6548518"/>
          <a:ext cx="9982202" cy="331116"/>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nl-NL" sz="1400">
              <a:latin typeface="Segoe UI" panose="020B0502040204020203" pitchFamily="34" charset="0"/>
              <a:cs typeface="Segoe UI" panose="020B0502040204020203" pitchFamily="34" charset="0"/>
            </a:rPr>
            <a:t>Ambitieus (1)						 Omvangrijk (2)					Basis (3)</a:t>
          </a:r>
        </a:p>
      </xdr:txBody>
    </xdr:sp>
    <xdr:clientData/>
  </xdr:twoCellAnchor>
  <xdr:twoCellAnchor>
    <xdr:from>
      <xdr:col>8</xdr:col>
      <xdr:colOff>113702</xdr:colOff>
      <xdr:row>26</xdr:row>
      <xdr:rowOff>320051</xdr:rowOff>
    </xdr:from>
    <xdr:to>
      <xdr:col>21</xdr:col>
      <xdr:colOff>219487</xdr:colOff>
      <xdr:row>27</xdr:row>
      <xdr:rowOff>97810</xdr:rowOff>
    </xdr:to>
    <xdr:sp macro="" textlink="">
      <xdr:nvSpPr>
        <xdr:cNvPr id="13" name="TextBox 6">
          <a:extLst>
            <a:ext uri="{FF2B5EF4-FFF2-40B4-BE49-F238E27FC236}">
              <a16:creationId xmlns:a16="http://schemas.microsoft.com/office/drawing/2014/main" id="{DAC323F5-C43E-FFF3-F718-D5D61C628546}"/>
            </a:ext>
          </a:extLst>
        </xdr:cNvPr>
        <xdr:cNvSpPr txBox="1"/>
      </xdr:nvSpPr>
      <xdr:spPr>
        <a:xfrm>
          <a:off x="7398059" y="5182337"/>
          <a:ext cx="8006999" cy="331116"/>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nl-NL" sz="1400" b="1">
              <a:latin typeface="Segoe UI" panose="020B0502040204020203" pitchFamily="34" charset="0"/>
              <a:cs typeface="Segoe UI" panose="020B0502040204020203" pitchFamily="34" charset="0"/>
            </a:rPr>
            <a:t>Haalbaarheid</a:t>
          </a:r>
        </a:p>
      </xdr:txBody>
    </xdr:sp>
    <xdr:clientData/>
  </xdr:twoCellAnchor>
  <xdr:twoCellAnchor>
    <xdr:from>
      <xdr:col>7</xdr:col>
      <xdr:colOff>248098</xdr:colOff>
      <xdr:row>8</xdr:row>
      <xdr:rowOff>139569</xdr:rowOff>
    </xdr:from>
    <xdr:to>
      <xdr:col>8</xdr:col>
      <xdr:colOff>63761</xdr:colOff>
      <xdr:row>26</xdr:row>
      <xdr:rowOff>145143</xdr:rowOff>
    </xdr:to>
    <xdr:sp macro="" textlink="">
      <xdr:nvSpPr>
        <xdr:cNvPr id="14" name="TextBox 5">
          <a:extLst>
            <a:ext uri="{FF2B5EF4-FFF2-40B4-BE49-F238E27FC236}">
              <a16:creationId xmlns:a16="http://schemas.microsoft.com/office/drawing/2014/main" id="{F53C3FBF-AEF6-C39B-4AD7-5232B52DAF3A}"/>
            </a:ext>
          </a:extLst>
        </xdr:cNvPr>
        <xdr:cNvSpPr txBox="1"/>
      </xdr:nvSpPr>
      <xdr:spPr>
        <a:xfrm>
          <a:off x="6924669" y="1001355"/>
          <a:ext cx="423449" cy="4006074"/>
        </a:xfrm>
        <a:prstGeom prst="rect">
          <a:avLst/>
        </a:prstGeom>
        <a:noFill/>
      </xdr:spPr>
      <xdr:txBody>
        <a:bodyPr vert="vert270"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nl-NL" sz="1400">
              <a:latin typeface="Segoe UI" panose="020B0502040204020203" pitchFamily="34" charset="0"/>
              <a:cs typeface="Segoe UI" panose="020B0502040204020203" pitchFamily="34" charset="0"/>
            </a:rPr>
            <a:t>Basis (1)		Gemiddeld (2)		Veel (3)</a:t>
          </a:r>
        </a:p>
      </xdr:txBody>
    </xdr:sp>
    <xdr:clientData/>
  </xdr:twoCellAnchor>
  <xdr:twoCellAnchor>
    <xdr:from>
      <xdr:col>8</xdr:col>
      <xdr:colOff>326572</xdr:colOff>
      <xdr:row>23</xdr:row>
      <xdr:rowOff>40389</xdr:rowOff>
    </xdr:from>
    <xdr:to>
      <xdr:col>10</xdr:col>
      <xdr:colOff>435430</xdr:colOff>
      <xdr:row>25</xdr:row>
      <xdr:rowOff>485332</xdr:rowOff>
    </xdr:to>
    <xdr:sp macro="" textlink="">
      <xdr:nvSpPr>
        <xdr:cNvPr id="17" name="Rechthoek: ezelsoor 7">
          <a:extLst>
            <a:ext uri="{FF2B5EF4-FFF2-40B4-BE49-F238E27FC236}">
              <a16:creationId xmlns:a16="http://schemas.microsoft.com/office/drawing/2014/main" id="{D14D26D5-EA7D-4CBF-B832-92CD3460604D}"/>
            </a:ext>
          </a:extLst>
        </xdr:cNvPr>
        <xdr:cNvSpPr/>
      </xdr:nvSpPr>
      <xdr:spPr>
        <a:xfrm>
          <a:off x="7610929" y="4539818"/>
          <a:ext cx="1324430" cy="807800"/>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Pluktuinen</a:t>
          </a:r>
          <a:r>
            <a:rPr lang="en-US" sz="1100" baseline="0">
              <a:solidFill>
                <a:sysClr val="windowText" lastClr="000000"/>
              </a:solidFill>
            </a:rPr>
            <a:t> (1-1)</a:t>
          </a:r>
          <a:endParaRPr lang="en-US" sz="1400">
            <a:solidFill>
              <a:sysClr val="windowText" lastClr="000000"/>
            </a:solidFill>
          </a:endParaRPr>
        </a:p>
      </xdr:txBody>
    </xdr:sp>
    <xdr:clientData/>
  </xdr:twoCellAnchor>
  <xdr:twoCellAnchor>
    <xdr:from>
      <xdr:col>8</xdr:col>
      <xdr:colOff>297542</xdr:colOff>
      <xdr:row>12</xdr:row>
      <xdr:rowOff>85988</xdr:rowOff>
    </xdr:from>
    <xdr:to>
      <xdr:col>10</xdr:col>
      <xdr:colOff>478970</xdr:colOff>
      <xdr:row>15</xdr:row>
      <xdr:rowOff>81644</xdr:rowOff>
    </xdr:to>
    <xdr:sp macro="" textlink="">
      <xdr:nvSpPr>
        <xdr:cNvPr id="21" name="Rechthoek: ezelsoor 7">
          <a:extLst>
            <a:ext uri="{FF2B5EF4-FFF2-40B4-BE49-F238E27FC236}">
              <a16:creationId xmlns:a16="http://schemas.microsoft.com/office/drawing/2014/main" id="{61D02E87-B206-49BF-8D03-31DCD8091864}"/>
            </a:ext>
          </a:extLst>
        </xdr:cNvPr>
        <xdr:cNvSpPr/>
      </xdr:nvSpPr>
      <xdr:spPr>
        <a:xfrm>
          <a:off x="7581899" y="2018202"/>
          <a:ext cx="1397000" cy="730442"/>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Tactical</a:t>
          </a:r>
          <a:r>
            <a:rPr lang="en-US" sz="1100" baseline="0">
              <a:solidFill>
                <a:sysClr val="windowText" lastClr="000000"/>
              </a:solidFill>
            </a:rPr>
            <a:t> urbanism</a:t>
          </a:r>
          <a:endParaRPr lang="en-US" sz="1100">
            <a:solidFill>
              <a:sysClr val="windowText" lastClr="000000"/>
            </a:solidFill>
          </a:endParaRPr>
        </a:p>
        <a:p>
          <a:pPr algn="ctr"/>
          <a:r>
            <a:rPr lang="en-US" sz="1100">
              <a:solidFill>
                <a:sysClr val="windowText" lastClr="000000"/>
              </a:solidFill>
            </a:rPr>
            <a:t>(1-2,5)</a:t>
          </a:r>
        </a:p>
      </xdr:txBody>
    </xdr:sp>
    <xdr:clientData/>
  </xdr:twoCellAnchor>
  <xdr:twoCellAnchor>
    <xdr:from>
      <xdr:col>8</xdr:col>
      <xdr:colOff>295728</xdr:colOff>
      <xdr:row>8</xdr:row>
      <xdr:rowOff>75101</xdr:rowOff>
    </xdr:from>
    <xdr:to>
      <xdr:col>10</xdr:col>
      <xdr:colOff>477156</xdr:colOff>
      <xdr:row>12</xdr:row>
      <xdr:rowOff>27215</xdr:rowOff>
    </xdr:to>
    <xdr:sp macro="" textlink="">
      <xdr:nvSpPr>
        <xdr:cNvPr id="22" name="Rechthoek: ezelsoor 7">
          <a:extLst>
            <a:ext uri="{FF2B5EF4-FFF2-40B4-BE49-F238E27FC236}">
              <a16:creationId xmlns:a16="http://schemas.microsoft.com/office/drawing/2014/main" id="{FE3025C4-5770-4F94-A05C-A8F02A670E6F}"/>
            </a:ext>
          </a:extLst>
        </xdr:cNvPr>
        <xdr:cNvSpPr/>
      </xdr:nvSpPr>
      <xdr:spPr>
        <a:xfrm>
          <a:off x="7580085" y="1199958"/>
          <a:ext cx="1397000" cy="759471"/>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Groene gevels</a:t>
          </a:r>
          <a:r>
            <a:rPr lang="en-US" sz="1100" baseline="0">
              <a:solidFill>
                <a:sysClr val="windowText" lastClr="000000"/>
              </a:solidFill>
            </a:rPr>
            <a:t> en groene daken</a:t>
          </a:r>
          <a:endParaRPr lang="en-US" sz="1100">
            <a:solidFill>
              <a:sysClr val="windowText" lastClr="000000"/>
            </a:solidFill>
          </a:endParaRPr>
        </a:p>
        <a:p>
          <a:pPr algn="ctr"/>
          <a:r>
            <a:rPr lang="en-US" sz="1100">
              <a:solidFill>
                <a:sysClr val="windowText" lastClr="000000"/>
              </a:solidFill>
            </a:rPr>
            <a:t>(1-3)</a:t>
          </a:r>
        </a:p>
      </xdr:txBody>
    </xdr:sp>
    <xdr:clientData/>
  </xdr:twoCellAnchor>
  <xdr:twoCellAnchor>
    <xdr:from>
      <xdr:col>8</xdr:col>
      <xdr:colOff>312056</xdr:colOff>
      <xdr:row>15</xdr:row>
      <xdr:rowOff>136787</xdr:rowOff>
    </xdr:from>
    <xdr:to>
      <xdr:col>10</xdr:col>
      <xdr:colOff>493484</xdr:colOff>
      <xdr:row>18</xdr:row>
      <xdr:rowOff>161472</xdr:rowOff>
    </xdr:to>
    <xdr:sp macro="" textlink="">
      <xdr:nvSpPr>
        <xdr:cNvPr id="24" name="Rechthoek: ezelsoor 7">
          <a:extLst>
            <a:ext uri="{FF2B5EF4-FFF2-40B4-BE49-F238E27FC236}">
              <a16:creationId xmlns:a16="http://schemas.microsoft.com/office/drawing/2014/main" id="{A1C0DCA0-44BB-449F-A6E7-8723247B138D}"/>
            </a:ext>
          </a:extLst>
        </xdr:cNvPr>
        <xdr:cNvSpPr/>
      </xdr:nvSpPr>
      <xdr:spPr>
        <a:xfrm>
          <a:off x="7596413" y="2803787"/>
          <a:ext cx="1397000" cy="759471"/>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Klussendienst repaircafé</a:t>
          </a:r>
          <a:r>
            <a:rPr lang="en-US" sz="1100" baseline="0">
              <a:solidFill>
                <a:sysClr val="windowText" lastClr="000000"/>
              </a:solidFill>
            </a:rPr>
            <a:t> leerpunt</a:t>
          </a:r>
          <a:endParaRPr lang="en-US" sz="1100">
            <a:solidFill>
              <a:sysClr val="windowText" lastClr="000000"/>
            </a:solidFill>
          </a:endParaRPr>
        </a:p>
        <a:p>
          <a:pPr algn="ctr"/>
          <a:r>
            <a:rPr lang="en-US" sz="1100">
              <a:solidFill>
                <a:sysClr val="windowText" lastClr="000000"/>
              </a:solidFill>
            </a:rPr>
            <a:t>(1-2)</a:t>
          </a:r>
        </a:p>
      </xdr:txBody>
    </xdr:sp>
    <xdr:clientData/>
  </xdr:twoCellAnchor>
  <xdr:twoCellAnchor>
    <xdr:from>
      <xdr:col>10</xdr:col>
      <xdr:colOff>587828</xdr:colOff>
      <xdr:row>19</xdr:row>
      <xdr:rowOff>13422</xdr:rowOff>
    </xdr:from>
    <xdr:to>
      <xdr:col>13</xdr:col>
      <xdr:colOff>161471</xdr:colOff>
      <xdr:row>22</xdr:row>
      <xdr:rowOff>315691</xdr:rowOff>
    </xdr:to>
    <xdr:sp macro="" textlink="">
      <xdr:nvSpPr>
        <xdr:cNvPr id="25" name="Rechthoek: ezelsoor 7">
          <a:extLst>
            <a:ext uri="{FF2B5EF4-FFF2-40B4-BE49-F238E27FC236}">
              <a16:creationId xmlns:a16="http://schemas.microsoft.com/office/drawing/2014/main" id="{C9500636-DEBA-4EAC-88AF-A8EF47CBF25F}"/>
            </a:ext>
          </a:extLst>
        </xdr:cNvPr>
        <xdr:cNvSpPr/>
      </xdr:nvSpPr>
      <xdr:spPr>
        <a:xfrm>
          <a:off x="9087757" y="3596636"/>
          <a:ext cx="1397000" cy="846555"/>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Besproeien met hemelwater</a:t>
          </a:r>
          <a:r>
            <a:rPr lang="en-US" sz="1100" baseline="0">
              <a:solidFill>
                <a:sysClr val="windowText" lastClr="000000"/>
              </a:solidFill>
            </a:rPr>
            <a:t> - groen</a:t>
          </a:r>
          <a:endParaRPr lang="en-US" sz="1100">
            <a:solidFill>
              <a:sysClr val="windowText" lastClr="000000"/>
            </a:solidFill>
          </a:endParaRPr>
        </a:p>
        <a:p>
          <a:pPr algn="ctr"/>
          <a:r>
            <a:rPr lang="en-US" sz="1100">
              <a:solidFill>
                <a:sysClr val="windowText" lastClr="000000"/>
              </a:solidFill>
            </a:rPr>
            <a:t>(1,5-1,5)</a:t>
          </a:r>
        </a:p>
      </xdr:txBody>
    </xdr:sp>
    <xdr:clientData/>
  </xdr:twoCellAnchor>
  <xdr:twoCellAnchor>
    <xdr:from>
      <xdr:col>11</xdr:col>
      <xdr:colOff>34472</xdr:colOff>
      <xdr:row>23</xdr:row>
      <xdr:rowOff>38582</xdr:rowOff>
    </xdr:from>
    <xdr:to>
      <xdr:col>13</xdr:col>
      <xdr:colOff>143330</xdr:colOff>
      <xdr:row>25</xdr:row>
      <xdr:rowOff>483525</xdr:rowOff>
    </xdr:to>
    <xdr:sp macro="" textlink="">
      <xdr:nvSpPr>
        <xdr:cNvPr id="26" name="Rechthoek: ezelsoor 7">
          <a:extLst>
            <a:ext uri="{FF2B5EF4-FFF2-40B4-BE49-F238E27FC236}">
              <a16:creationId xmlns:a16="http://schemas.microsoft.com/office/drawing/2014/main" id="{788C5EAE-9974-436F-8C70-524721729E7B}"/>
            </a:ext>
          </a:extLst>
        </xdr:cNvPr>
        <xdr:cNvSpPr/>
      </xdr:nvSpPr>
      <xdr:spPr>
        <a:xfrm>
          <a:off x="9142186" y="4538011"/>
          <a:ext cx="1324430" cy="807800"/>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Buitengebied bloem</a:t>
          </a:r>
          <a:r>
            <a:rPr lang="en-US" sz="1100" baseline="0">
              <a:solidFill>
                <a:sysClr val="windowText" lastClr="000000"/>
              </a:solidFill>
            </a:rPr>
            <a:t> en kruidrijk (1,5-1)</a:t>
          </a:r>
          <a:endParaRPr lang="en-US" sz="1400">
            <a:solidFill>
              <a:sysClr val="windowText" lastClr="000000"/>
            </a:solidFill>
          </a:endParaRPr>
        </a:p>
      </xdr:txBody>
    </xdr:sp>
    <xdr:clientData/>
  </xdr:twoCellAnchor>
  <xdr:twoCellAnchor>
    <xdr:from>
      <xdr:col>11</xdr:col>
      <xdr:colOff>5442</xdr:colOff>
      <xdr:row>12</xdr:row>
      <xdr:rowOff>84181</xdr:rowOff>
    </xdr:from>
    <xdr:to>
      <xdr:col>13</xdr:col>
      <xdr:colOff>186870</xdr:colOff>
      <xdr:row>15</xdr:row>
      <xdr:rowOff>79837</xdr:rowOff>
    </xdr:to>
    <xdr:sp macro="" textlink="">
      <xdr:nvSpPr>
        <xdr:cNvPr id="27" name="Rechthoek: ezelsoor 7">
          <a:extLst>
            <a:ext uri="{FF2B5EF4-FFF2-40B4-BE49-F238E27FC236}">
              <a16:creationId xmlns:a16="http://schemas.microsoft.com/office/drawing/2014/main" id="{88BF85A5-0015-432C-80AB-BDE57C1BD948}"/>
            </a:ext>
          </a:extLst>
        </xdr:cNvPr>
        <xdr:cNvSpPr/>
      </xdr:nvSpPr>
      <xdr:spPr>
        <a:xfrm>
          <a:off x="9113156" y="2016395"/>
          <a:ext cx="1397000" cy="730442"/>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Informeren + onderwijs</a:t>
          </a:r>
          <a:r>
            <a:rPr lang="en-US" sz="1100" baseline="0">
              <a:solidFill>
                <a:sysClr val="windowText" lastClr="000000"/>
              </a:solidFill>
            </a:rPr>
            <a:t> over initiatieven</a:t>
          </a:r>
          <a:endParaRPr lang="en-US" sz="1100">
            <a:solidFill>
              <a:sysClr val="windowText" lastClr="000000"/>
            </a:solidFill>
          </a:endParaRPr>
        </a:p>
        <a:p>
          <a:pPr algn="ctr"/>
          <a:r>
            <a:rPr lang="en-US" sz="1100">
              <a:solidFill>
                <a:sysClr val="windowText" lastClr="000000"/>
              </a:solidFill>
            </a:rPr>
            <a:t>(1,5-2,5)</a:t>
          </a:r>
        </a:p>
      </xdr:txBody>
    </xdr:sp>
    <xdr:clientData/>
  </xdr:twoCellAnchor>
  <xdr:twoCellAnchor>
    <xdr:from>
      <xdr:col>11</xdr:col>
      <xdr:colOff>3628</xdr:colOff>
      <xdr:row>8</xdr:row>
      <xdr:rowOff>73294</xdr:rowOff>
    </xdr:from>
    <xdr:to>
      <xdr:col>13</xdr:col>
      <xdr:colOff>185056</xdr:colOff>
      <xdr:row>12</xdr:row>
      <xdr:rowOff>25408</xdr:rowOff>
    </xdr:to>
    <xdr:sp macro="" textlink="">
      <xdr:nvSpPr>
        <xdr:cNvPr id="28" name="Rechthoek: ezelsoor 7">
          <a:extLst>
            <a:ext uri="{FF2B5EF4-FFF2-40B4-BE49-F238E27FC236}">
              <a16:creationId xmlns:a16="http://schemas.microsoft.com/office/drawing/2014/main" id="{6661EF12-8676-4774-BEAB-74206A2F6FB9}"/>
            </a:ext>
          </a:extLst>
        </xdr:cNvPr>
        <xdr:cNvSpPr/>
      </xdr:nvSpPr>
      <xdr:spPr>
        <a:xfrm>
          <a:off x="9111342" y="1198151"/>
          <a:ext cx="1397000" cy="759471"/>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Roofdieren</a:t>
          </a:r>
          <a:r>
            <a:rPr lang="en-US" sz="1100" baseline="0">
              <a:solidFill>
                <a:sysClr val="windowText" lastClr="000000"/>
              </a:solidFill>
            </a:rPr>
            <a:t> voor overlastdieren</a:t>
          </a:r>
          <a:endParaRPr lang="en-US" sz="1100">
            <a:solidFill>
              <a:sysClr val="windowText" lastClr="000000"/>
            </a:solidFill>
          </a:endParaRPr>
        </a:p>
        <a:p>
          <a:pPr algn="ctr"/>
          <a:r>
            <a:rPr lang="en-US" sz="1100">
              <a:solidFill>
                <a:sysClr val="windowText" lastClr="000000"/>
              </a:solidFill>
            </a:rPr>
            <a:t>(1,5-3)</a:t>
          </a:r>
        </a:p>
      </xdr:txBody>
    </xdr:sp>
    <xdr:clientData/>
  </xdr:twoCellAnchor>
  <xdr:twoCellAnchor>
    <xdr:from>
      <xdr:col>11</xdr:col>
      <xdr:colOff>19956</xdr:colOff>
      <xdr:row>15</xdr:row>
      <xdr:rowOff>134980</xdr:rowOff>
    </xdr:from>
    <xdr:to>
      <xdr:col>13</xdr:col>
      <xdr:colOff>201384</xdr:colOff>
      <xdr:row>18</xdr:row>
      <xdr:rowOff>159665</xdr:rowOff>
    </xdr:to>
    <xdr:sp macro="" textlink="">
      <xdr:nvSpPr>
        <xdr:cNvPr id="29" name="Rechthoek: ezelsoor 7">
          <a:extLst>
            <a:ext uri="{FF2B5EF4-FFF2-40B4-BE49-F238E27FC236}">
              <a16:creationId xmlns:a16="http://schemas.microsoft.com/office/drawing/2014/main" id="{B910C8CD-2723-4451-9FE8-F42EC8CCB3D7}"/>
            </a:ext>
          </a:extLst>
        </xdr:cNvPr>
        <xdr:cNvSpPr/>
      </xdr:nvSpPr>
      <xdr:spPr>
        <a:xfrm>
          <a:off x="9127670" y="2801980"/>
          <a:ext cx="1397000" cy="759471"/>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Kwalitatief</a:t>
          </a:r>
          <a:r>
            <a:rPr lang="en-US" sz="1100" baseline="0">
              <a:solidFill>
                <a:sysClr val="windowText" lastClr="000000"/>
              </a:solidFill>
            </a:rPr>
            <a:t> goed zwemwater</a:t>
          </a:r>
          <a:endParaRPr lang="en-US" sz="1100">
            <a:solidFill>
              <a:sysClr val="windowText" lastClr="000000"/>
            </a:solidFill>
          </a:endParaRPr>
        </a:p>
        <a:p>
          <a:pPr algn="ctr"/>
          <a:r>
            <a:rPr lang="en-US" sz="1100">
              <a:solidFill>
                <a:sysClr val="windowText" lastClr="000000"/>
              </a:solidFill>
            </a:rPr>
            <a:t>(1,5-2)</a:t>
          </a:r>
        </a:p>
      </xdr:txBody>
    </xdr:sp>
    <xdr:clientData/>
  </xdr:twoCellAnchor>
  <xdr:twoCellAnchor>
    <xdr:from>
      <xdr:col>13</xdr:col>
      <xdr:colOff>259432</xdr:colOff>
      <xdr:row>19</xdr:row>
      <xdr:rowOff>56954</xdr:rowOff>
    </xdr:from>
    <xdr:to>
      <xdr:col>15</xdr:col>
      <xdr:colOff>440861</xdr:colOff>
      <xdr:row>22</xdr:row>
      <xdr:rowOff>359223</xdr:rowOff>
    </xdr:to>
    <xdr:sp macro="" textlink="">
      <xdr:nvSpPr>
        <xdr:cNvPr id="30" name="Rechthoek: ezelsoor 7">
          <a:extLst>
            <a:ext uri="{FF2B5EF4-FFF2-40B4-BE49-F238E27FC236}">
              <a16:creationId xmlns:a16="http://schemas.microsoft.com/office/drawing/2014/main" id="{58C8A148-A284-464E-872E-00FAD70579CB}"/>
            </a:ext>
          </a:extLst>
        </xdr:cNvPr>
        <xdr:cNvSpPr/>
      </xdr:nvSpPr>
      <xdr:spPr>
        <a:xfrm>
          <a:off x="10582718" y="3640168"/>
          <a:ext cx="1397000" cy="846555"/>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Houtstook (houtrook verminderen)</a:t>
          </a:r>
        </a:p>
        <a:p>
          <a:pPr algn="ctr"/>
          <a:r>
            <a:rPr lang="en-US" sz="1100">
              <a:solidFill>
                <a:sysClr val="windowText" lastClr="000000"/>
              </a:solidFill>
            </a:rPr>
            <a:t>(2-1,5)</a:t>
          </a:r>
        </a:p>
      </xdr:txBody>
    </xdr:sp>
    <xdr:clientData/>
  </xdr:twoCellAnchor>
  <xdr:twoCellAnchor>
    <xdr:from>
      <xdr:col>13</xdr:col>
      <xdr:colOff>350056</xdr:colOff>
      <xdr:row>22</xdr:row>
      <xdr:rowOff>249754</xdr:rowOff>
    </xdr:from>
    <xdr:to>
      <xdr:col>15</xdr:col>
      <xdr:colOff>541655</xdr:colOff>
      <xdr:row>25</xdr:row>
      <xdr:rowOff>313055</xdr:rowOff>
    </xdr:to>
    <xdr:sp macro="" textlink="">
      <xdr:nvSpPr>
        <xdr:cNvPr id="31" name="Rechthoek: ezelsoor 7">
          <a:extLst>
            <a:ext uri="{FF2B5EF4-FFF2-40B4-BE49-F238E27FC236}">
              <a16:creationId xmlns:a16="http://schemas.microsoft.com/office/drawing/2014/main" id="{46ECB1EE-7CB0-45B5-A2E2-DB0AE1A29A9E}"/>
            </a:ext>
          </a:extLst>
        </xdr:cNvPr>
        <xdr:cNvSpPr/>
      </xdr:nvSpPr>
      <xdr:spPr>
        <a:xfrm>
          <a:off x="13580281" y="5336104"/>
          <a:ext cx="4201624" cy="796726"/>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Flexibel</a:t>
          </a:r>
          <a:r>
            <a:rPr lang="en-US" sz="1100" baseline="0">
              <a:solidFill>
                <a:sysClr val="windowText" lastClr="000000"/>
              </a:solidFill>
            </a:rPr>
            <a:t> functie </a:t>
          </a:r>
        </a:p>
        <a:p>
          <a:pPr algn="ctr"/>
          <a:r>
            <a:rPr lang="en-US" sz="1100" baseline="0">
              <a:solidFill>
                <a:sysClr val="windowText" lastClr="000000"/>
              </a:solidFill>
            </a:rPr>
            <a:t>(2-1)</a:t>
          </a:r>
          <a:endParaRPr lang="en-US" sz="1400">
            <a:solidFill>
              <a:sysClr val="windowText" lastClr="000000"/>
            </a:solidFill>
          </a:endParaRPr>
        </a:p>
      </xdr:txBody>
    </xdr:sp>
    <xdr:clientData/>
  </xdr:twoCellAnchor>
  <xdr:twoCellAnchor>
    <xdr:from>
      <xdr:col>13</xdr:col>
      <xdr:colOff>284831</xdr:colOff>
      <xdr:row>12</xdr:row>
      <xdr:rowOff>127713</xdr:rowOff>
    </xdr:from>
    <xdr:to>
      <xdr:col>15</xdr:col>
      <xdr:colOff>466260</xdr:colOff>
      <xdr:row>15</xdr:row>
      <xdr:rowOff>123369</xdr:rowOff>
    </xdr:to>
    <xdr:sp macro="" textlink="">
      <xdr:nvSpPr>
        <xdr:cNvPr id="32" name="Rechthoek: ezelsoor 7">
          <a:extLst>
            <a:ext uri="{FF2B5EF4-FFF2-40B4-BE49-F238E27FC236}">
              <a16:creationId xmlns:a16="http://schemas.microsoft.com/office/drawing/2014/main" id="{61BF5CEB-F137-4212-BA5E-A5E782161749}"/>
            </a:ext>
          </a:extLst>
        </xdr:cNvPr>
        <xdr:cNvSpPr/>
      </xdr:nvSpPr>
      <xdr:spPr>
        <a:xfrm>
          <a:off x="10608117" y="2059927"/>
          <a:ext cx="1397000" cy="730442"/>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Beweegpark</a:t>
          </a:r>
        </a:p>
        <a:p>
          <a:pPr algn="ctr"/>
          <a:r>
            <a:rPr lang="en-US" sz="1100">
              <a:solidFill>
                <a:sysClr val="windowText" lastClr="000000"/>
              </a:solidFill>
            </a:rPr>
            <a:t>(2-2,5)</a:t>
          </a:r>
        </a:p>
      </xdr:txBody>
    </xdr:sp>
    <xdr:clientData/>
  </xdr:twoCellAnchor>
  <xdr:twoCellAnchor>
    <xdr:from>
      <xdr:col>13</xdr:col>
      <xdr:colOff>283017</xdr:colOff>
      <xdr:row>8</xdr:row>
      <xdr:rowOff>116826</xdr:rowOff>
    </xdr:from>
    <xdr:to>
      <xdr:col>15</xdr:col>
      <xdr:colOff>464446</xdr:colOff>
      <xdr:row>12</xdr:row>
      <xdr:rowOff>68940</xdr:rowOff>
    </xdr:to>
    <xdr:sp macro="" textlink="">
      <xdr:nvSpPr>
        <xdr:cNvPr id="33" name="Rechthoek: ezelsoor 7">
          <a:extLst>
            <a:ext uri="{FF2B5EF4-FFF2-40B4-BE49-F238E27FC236}">
              <a16:creationId xmlns:a16="http://schemas.microsoft.com/office/drawing/2014/main" id="{BEE0C66C-99E5-4D06-A991-EC8CFAA744BC}"/>
            </a:ext>
          </a:extLst>
        </xdr:cNvPr>
        <xdr:cNvSpPr/>
      </xdr:nvSpPr>
      <xdr:spPr>
        <a:xfrm>
          <a:off x="10606303" y="1241683"/>
          <a:ext cx="1397000" cy="759471"/>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Sport-spel plekken</a:t>
          </a:r>
        </a:p>
        <a:p>
          <a:pPr algn="ctr"/>
          <a:r>
            <a:rPr lang="en-US" sz="1100">
              <a:solidFill>
                <a:sysClr val="windowText" lastClr="000000"/>
              </a:solidFill>
            </a:rPr>
            <a:t>(2-3)</a:t>
          </a:r>
        </a:p>
      </xdr:txBody>
    </xdr:sp>
    <xdr:clientData/>
  </xdr:twoCellAnchor>
  <xdr:twoCellAnchor>
    <xdr:from>
      <xdr:col>13</xdr:col>
      <xdr:colOff>299345</xdr:colOff>
      <xdr:row>15</xdr:row>
      <xdr:rowOff>178512</xdr:rowOff>
    </xdr:from>
    <xdr:to>
      <xdr:col>15</xdr:col>
      <xdr:colOff>480774</xdr:colOff>
      <xdr:row>19</xdr:row>
      <xdr:rowOff>21769</xdr:rowOff>
    </xdr:to>
    <xdr:sp macro="" textlink="">
      <xdr:nvSpPr>
        <xdr:cNvPr id="34" name="Rechthoek: ezelsoor 7">
          <a:extLst>
            <a:ext uri="{FF2B5EF4-FFF2-40B4-BE49-F238E27FC236}">
              <a16:creationId xmlns:a16="http://schemas.microsoft.com/office/drawing/2014/main" id="{157C3800-174C-48B1-BE2A-0DA7A4FF74CA}"/>
            </a:ext>
          </a:extLst>
        </xdr:cNvPr>
        <xdr:cNvSpPr/>
      </xdr:nvSpPr>
      <xdr:spPr>
        <a:xfrm>
          <a:off x="10622631" y="2845512"/>
          <a:ext cx="1397000" cy="759471"/>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Muscle beach "old"</a:t>
          </a:r>
        </a:p>
        <a:p>
          <a:pPr algn="ctr"/>
          <a:r>
            <a:rPr lang="en-US" sz="1100">
              <a:solidFill>
                <a:sysClr val="windowText" lastClr="000000"/>
              </a:solidFill>
            </a:rPr>
            <a:t>(2-2)</a:t>
          </a:r>
        </a:p>
      </xdr:txBody>
    </xdr:sp>
    <xdr:clientData/>
  </xdr:twoCellAnchor>
  <xdr:twoCellAnchor>
    <xdr:from>
      <xdr:col>15</xdr:col>
      <xdr:colOff>475337</xdr:colOff>
      <xdr:row>19</xdr:row>
      <xdr:rowOff>64214</xdr:rowOff>
    </xdr:from>
    <xdr:to>
      <xdr:col>18</xdr:col>
      <xdr:colOff>48980</xdr:colOff>
      <xdr:row>22</xdr:row>
      <xdr:rowOff>366483</xdr:rowOff>
    </xdr:to>
    <xdr:sp macro="" textlink="">
      <xdr:nvSpPr>
        <xdr:cNvPr id="35" name="Rechthoek: ezelsoor 7">
          <a:extLst>
            <a:ext uri="{FF2B5EF4-FFF2-40B4-BE49-F238E27FC236}">
              <a16:creationId xmlns:a16="http://schemas.microsoft.com/office/drawing/2014/main" id="{7D375066-A0EF-4438-89DA-380A6F0BDEEE}"/>
            </a:ext>
          </a:extLst>
        </xdr:cNvPr>
        <xdr:cNvSpPr/>
      </xdr:nvSpPr>
      <xdr:spPr>
        <a:xfrm>
          <a:off x="12014194" y="3647428"/>
          <a:ext cx="1397000" cy="846555"/>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Halfverharding 100%</a:t>
          </a:r>
        </a:p>
        <a:p>
          <a:pPr algn="ctr"/>
          <a:r>
            <a:rPr lang="en-US" sz="1100">
              <a:solidFill>
                <a:sysClr val="windowText" lastClr="000000"/>
              </a:solidFill>
            </a:rPr>
            <a:t>(2,5-1,5)</a:t>
          </a:r>
        </a:p>
      </xdr:txBody>
    </xdr:sp>
    <xdr:clientData/>
  </xdr:twoCellAnchor>
  <xdr:twoCellAnchor>
    <xdr:from>
      <xdr:col>15</xdr:col>
      <xdr:colOff>529766</xdr:colOff>
      <xdr:row>23</xdr:row>
      <xdr:rowOff>89374</xdr:rowOff>
    </xdr:from>
    <xdr:to>
      <xdr:col>18</xdr:col>
      <xdr:colOff>30839</xdr:colOff>
      <xdr:row>25</xdr:row>
      <xdr:rowOff>534317</xdr:rowOff>
    </xdr:to>
    <xdr:sp macro="" textlink="">
      <xdr:nvSpPr>
        <xdr:cNvPr id="36" name="Rechthoek: ezelsoor 7">
          <a:extLst>
            <a:ext uri="{FF2B5EF4-FFF2-40B4-BE49-F238E27FC236}">
              <a16:creationId xmlns:a16="http://schemas.microsoft.com/office/drawing/2014/main" id="{74A8BE0E-CFF5-4114-BF25-3C14593506F0}"/>
            </a:ext>
          </a:extLst>
        </xdr:cNvPr>
        <xdr:cNvSpPr/>
      </xdr:nvSpPr>
      <xdr:spPr>
        <a:xfrm>
          <a:off x="12068623" y="4588803"/>
          <a:ext cx="1324430" cy="807800"/>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Tijdelijk gebruik/</a:t>
          </a:r>
          <a:r>
            <a:rPr lang="en-US" sz="1100" baseline="0">
              <a:solidFill>
                <a:sysClr val="windowText" lastClr="000000"/>
              </a:solidFill>
            </a:rPr>
            <a:t> invulling </a:t>
          </a:r>
        </a:p>
        <a:p>
          <a:pPr algn="ctr"/>
          <a:r>
            <a:rPr lang="en-US" sz="1100" baseline="0">
              <a:solidFill>
                <a:sysClr val="windowText" lastClr="000000"/>
              </a:solidFill>
            </a:rPr>
            <a:t>(2,5-1)</a:t>
          </a:r>
          <a:endParaRPr lang="en-US" sz="1400">
            <a:solidFill>
              <a:sysClr val="windowText" lastClr="000000"/>
            </a:solidFill>
          </a:endParaRPr>
        </a:p>
      </xdr:txBody>
    </xdr:sp>
    <xdr:clientData/>
  </xdr:twoCellAnchor>
  <xdr:twoCellAnchor>
    <xdr:from>
      <xdr:col>15</xdr:col>
      <xdr:colOff>500736</xdr:colOff>
      <xdr:row>12</xdr:row>
      <xdr:rowOff>134973</xdr:rowOff>
    </xdr:from>
    <xdr:to>
      <xdr:col>18</xdr:col>
      <xdr:colOff>74379</xdr:colOff>
      <xdr:row>15</xdr:row>
      <xdr:rowOff>130629</xdr:rowOff>
    </xdr:to>
    <xdr:sp macro="" textlink="">
      <xdr:nvSpPr>
        <xdr:cNvPr id="37" name="Rechthoek: ezelsoor 7">
          <a:extLst>
            <a:ext uri="{FF2B5EF4-FFF2-40B4-BE49-F238E27FC236}">
              <a16:creationId xmlns:a16="http://schemas.microsoft.com/office/drawing/2014/main" id="{01104465-D4A0-469B-9272-3DB70F1DCC87}"/>
            </a:ext>
          </a:extLst>
        </xdr:cNvPr>
        <xdr:cNvSpPr/>
      </xdr:nvSpPr>
      <xdr:spPr>
        <a:xfrm>
          <a:off x="12039593" y="2067187"/>
          <a:ext cx="1397000" cy="730442"/>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Restwarmte</a:t>
          </a:r>
          <a:r>
            <a:rPr lang="en-US" sz="1100" baseline="0">
              <a:solidFill>
                <a:sysClr val="windowText" lastClr="000000"/>
              </a:solidFill>
            </a:rPr>
            <a:t> gebruiken</a:t>
          </a:r>
          <a:endParaRPr lang="en-US" sz="1100">
            <a:solidFill>
              <a:sysClr val="windowText" lastClr="000000"/>
            </a:solidFill>
          </a:endParaRPr>
        </a:p>
        <a:p>
          <a:pPr algn="ctr"/>
          <a:r>
            <a:rPr lang="en-US" sz="1100">
              <a:solidFill>
                <a:sysClr val="windowText" lastClr="000000"/>
              </a:solidFill>
            </a:rPr>
            <a:t>(2,5-2,5)</a:t>
          </a:r>
        </a:p>
      </xdr:txBody>
    </xdr:sp>
    <xdr:clientData/>
  </xdr:twoCellAnchor>
  <xdr:twoCellAnchor>
    <xdr:from>
      <xdr:col>15</xdr:col>
      <xdr:colOff>498922</xdr:colOff>
      <xdr:row>8</xdr:row>
      <xdr:rowOff>124086</xdr:rowOff>
    </xdr:from>
    <xdr:to>
      <xdr:col>18</xdr:col>
      <xdr:colOff>72565</xdr:colOff>
      <xdr:row>12</xdr:row>
      <xdr:rowOff>76200</xdr:rowOff>
    </xdr:to>
    <xdr:sp macro="" textlink="">
      <xdr:nvSpPr>
        <xdr:cNvPr id="38" name="Rechthoek: ezelsoor 7">
          <a:extLst>
            <a:ext uri="{FF2B5EF4-FFF2-40B4-BE49-F238E27FC236}">
              <a16:creationId xmlns:a16="http://schemas.microsoft.com/office/drawing/2014/main" id="{87C6277B-34D5-4C1D-A6C7-33C56A13095C}"/>
            </a:ext>
          </a:extLst>
        </xdr:cNvPr>
        <xdr:cNvSpPr/>
      </xdr:nvSpPr>
      <xdr:spPr>
        <a:xfrm>
          <a:off x="12037779" y="1248943"/>
          <a:ext cx="1397000" cy="759471"/>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Smalle wegen</a:t>
          </a:r>
        </a:p>
        <a:p>
          <a:pPr algn="ctr"/>
          <a:r>
            <a:rPr lang="en-US" sz="1100">
              <a:solidFill>
                <a:sysClr val="windowText" lastClr="000000"/>
              </a:solidFill>
            </a:rPr>
            <a:t>(2,5-3)</a:t>
          </a:r>
        </a:p>
      </xdr:txBody>
    </xdr:sp>
    <xdr:clientData/>
  </xdr:twoCellAnchor>
  <xdr:twoCellAnchor>
    <xdr:from>
      <xdr:col>15</xdr:col>
      <xdr:colOff>515250</xdr:colOff>
      <xdr:row>15</xdr:row>
      <xdr:rowOff>185772</xdr:rowOff>
    </xdr:from>
    <xdr:to>
      <xdr:col>18</xdr:col>
      <xdr:colOff>88893</xdr:colOff>
      <xdr:row>19</xdr:row>
      <xdr:rowOff>29029</xdr:rowOff>
    </xdr:to>
    <xdr:sp macro="" textlink="">
      <xdr:nvSpPr>
        <xdr:cNvPr id="39" name="Rechthoek: ezelsoor 7">
          <a:extLst>
            <a:ext uri="{FF2B5EF4-FFF2-40B4-BE49-F238E27FC236}">
              <a16:creationId xmlns:a16="http://schemas.microsoft.com/office/drawing/2014/main" id="{70902E83-2D20-4C42-A85A-F4483C1FE2F8}"/>
            </a:ext>
          </a:extLst>
        </xdr:cNvPr>
        <xdr:cNvSpPr/>
      </xdr:nvSpPr>
      <xdr:spPr>
        <a:xfrm>
          <a:off x="12054107" y="2852772"/>
          <a:ext cx="1397000" cy="759471"/>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Aanpassing infra</a:t>
          </a:r>
        </a:p>
        <a:p>
          <a:pPr algn="ctr"/>
          <a:r>
            <a:rPr lang="en-US" sz="1100">
              <a:solidFill>
                <a:sysClr val="windowText" lastClr="000000"/>
              </a:solidFill>
            </a:rPr>
            <a:t>(2,5-2)</a:t>
          </a:r>
        </a:p>
      </xdr:txBody>
    </xdr:sp>
    <xdr:clientData/>
  </xdr:twoCellAnchor>
  <xdr:twoCellAnchor>
    <xdr:from>
      <xdr:col>18</xdr:col>
      <xdr:colOff>165100</xdr:colOff>
      <xdr:row>19</xdr:row>
      <xdr:rowOff>26113</xdr:rowOff>
    </xdr:from>
    <xdr:to>
      <xdr:col>20</xdr:col>
      <xdr:colOff>346528</xdr:colOff>
      <xdr:row>22</xdr:row>
      <xdr:rowOff>328382</xdr:rowOff>
    </xdr:to>
    <xdr:sp macro="" textlink="">
      <xdr:nvSpPr>
        <xdr:cNvPr id="40" name="Rechthoek: ezelsoor 7">
          <a:extLst>
            <a:ext uri="{FF2B5EF4-FFF2-40B4-BE49-F238E27FC236}">
              <a16:creationId xmlns:a16="http://schemas.microsoft.com/office/drawing/2014/main" id="{5858013C-EA8D-48AA-95C4-1379D3B411D5}"/>
            </a:ext>
          </a:extLst>
        </xdr:cNvPr>
        <xdr:cNvSpPr/>
      </xdr:nvSpPr>
      <xdr:spPr>
        <a:xfrm>
          <a:off x="13527314" y="3609327"/>
          <a:ext cx="1397000" cy="846555"/>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Gezond eten/ kookpunt</a:t>
          </a:r>
        </a:p>
        <a:p>
          <a:pPr algn="ctr"/>
          <a:r>
            <a:rPr lang="en-US" sz="1100">
              <a:solidFill>
                <a:sysClr val="windowText" lastClr="000000"/>
              </a:solidFill>
            </a:rPr>
            <a:t>(3-1,5)</a:t>
          </a:r>
        </a:p>
      </xdr:txBody>
    </xdr:sp>
    <xdr:clientData/>
  </xdr:twoCellAnchor>
  <xdr:twoCellAnchor>
    <xdr:from>
      <xdr:col>18</xdr:col>
      <xdr:colOff>219529</xdr:colOff>
      <xdr:row>23</xdr:row>
      <xdr:rowOff>51273</xdr:rowOff>
    </xdr:from>
    <xdr:to>
      <xdr:col>20</xdr:col>
      <xdr:colOff>328387</xdr:colOff>
      <xdr:row>25</xdr:row>
      <xdr:rowOff>496216</xdr:rowOff>
    </xdr:to>
    <xdr:sp macro="" textlink="">
      <xdr:nvSpPr>
        <xdr:cNvPr id="41" name="Rechthoek: ezelsoor 7">
          <a:extLst>
            <a:ext uri="{FF2B5EF4-FFF2-40B4-BE49-F238E27FC236}">
              <a16:creationId xmlns:a16="http://schemas.microsoft.com/office/drawing/2014/main" id="{CE8FF7D5-3A61-4CE7-943A-DA8AF1813129}"/>
            </a:ext>
          </a:extLst>
        </xdr:cNvPr>
        <xdr:cNvSpPr/>
      </xdr:nvSpPr>
      <xdr:spPr>
        <a:xfrm>
          <a:off x="13581743" y="4550702"/>
          <a:ext cx="1324430" cy="807800"/>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Flexibeler inhoud</a:t>
          </a:r>
          <a:r>
            <a:rPr lang="en-US" sz="1100" baseline="0">
              <a:solidFill>
                <a:sysClr val="windowText" lastClr="000000"/>
              </a:solidFill>
            </a:rPr>
            <a:t> (3-1)</a:t>
          </a:r>
          <a:endParaRPr lang="en-US" sz="1400">
            <a:solidFill>
              <a:sysClr val="windowText" lastClr="000000"/>
            </a:solidFill>
          </a:endParaRPr>
        </a:p>
      </xdr:txBody>
    </xdr:sp>
    <xdr:clientData/>
  </xdr:twoCellAnchor>
  <xdr:twoCellAnchor>
    <xdr:from>
      <xdr:col>18</xdr:col>
      <xdr:colOff>190499</xdr:colOff>
      <xdr:row>12</xdr:row>
      <xdr:rowOff>96872</xdr:rowOff>
    </xdr:from>
    <xdr:to>
      <xdr:col>20</xdr:col>
      <xdr:colOff>371927</xdr:colOff>
      <xdr:row>15</xdr:row>
      <xdr:rowOff>92528</xdr:rowOff>
    </xdr:to>
    <xdr:sp macro="" textlink="">
      <xdr:nvSpPr>
        <xdr:cNvPr id="42" name="Rechthoek: ezelsoor 7">
          <a:extLst>
            <a:ext uri="{FF2B5EF4-FFF2-40B4-BE49-F238E27FC236}">
              <a16:creationId xmlns:a16="http://schemas.microsoft.com/office/drawing/2014/main" id="{8EAFEFEF-458D-423D-8C42-44053D0BF1C0}"/>
            </a:ext>
          </a:extLst>
        </xdr:cNvPr>
        <xdr:cNvSpPr/>
      </xdr:nvSpPr>
      <xdr:spPr>
        <a:xfrm>
          <a:off x="13552713" y="2029086"/>
          <a:ext cx="1397000" cy="730442"/>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Participatie</a:t>
          </a:r>
          <a:r>
            <a:rPr lang="en-US" sz="1100" baseline="0">
              <a:solidFill>
                <a:sysClr val="windowText" lastClr="000000"/>
              </a:solidFill>
            </a:rPr>
            <a:t> groot-gebruikers</a:t>
          </a:r>
          <a:endParaRPr lang="en-US" sz="1100">
            <a:solidFill>
              <a:sysClr val="windowText" lastClr="000000"/>
            </a:solidFill>
          </a:endParaRPr>
        </a:p>
        <a:p>
          <a:pPr algn="ctr"/>
          <a:r>
            <a:rPr lang="en-US" sz="1100">
              <a:solidFill>
                <a:sysClr val="windowText" lastClr="000000"/>
              </a:solidFill>
            </a:rPr>
            <a:t>(3-2,5)</a:t>
          </a:r>
        </a:p>
      </xdr:txBody>
    </xdr:sp>
    <xdr:clientData/>
  </xdr:twoCellAnchor>
  <xdr:twoCellAnchor>
    <xdr:from>
      <xdr:col>18</xdr:col>
      <xdr:colOff>170543</xdr:colOff>
      <xdr:row>8</xdr:row>
      <xdr:rowOff>131344</xdr:rowOff>
    </xdr:from>
    <xdr:to>
      <xdr:col>20</xdr:col>
      <xdr:colOff>351971</xdr:colOff>
      <xdr:row>12</xdr:row>
      <xdr:rowOff>83458</xdr:rowOff>
    </xdr:to>
    <xdr:sp macro="" textlink="">
      <xdr:nvSpPr>
        <xdr:cNvPr id="43" name="Rechthoek: ezelsoor 7">
          <a:extLst>
            <a:ext uri="{FF2B5EF4-FFF2-40B4-BE49-F238E27FC236}">
              <a16:creationId xmlns:a16="http://schemas.microsoft.com/office/drawing/2014/main" id="{52F0A70C-88B5-484D-80E8-A812F5D61769}"/>
            </a:ext>
          </a:extLst>
        </xdr:cNvPr>
        <xdr:cNvSpPr/>
      </xdr:nvSpPr>
      <xdr:spPr>
        <a:xfrm>
          <a:off x="13532757" y="1256201"/>
          <a:ext cx="1397000" cy="759471"/>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Vitaliteitscheck</a:t>
          </a:r>
        </a:p>
        <a:p>
          <a:pPr algn="ctr"/>
          <a:r>
            <a:rPr lang="en-US" sz="1100">
              <a:solidFill>
                <a:sysClr val="windowText" lastClr="000000"/>
              </a:solidFill>
            </a:rPr>
            <a:t>(3-3)</a:t>
          </a:r>
        </a:p>
      </xdr:txBody>
    </xdr:sp>
    <xdr:clientData/>
  </xdr:twoCellAnchor>
  <xdr:twoCellAnchor>
    <xdr:from>
      <xdr:col>18</xdr:col>
      <xdr:colOff>205013</xdr:colOff>
      <xdr:row>15</xdr:row>
      <xdr:rowOff>147671</xdr:rowOff>
    </xdr:from>
    <xdr:to>
      <xdr:col>20</xdr:col>
      <xdr:colOff>386441</xdr:colOff>
      <xdr:row>18</xdr:row>
      <xdr:rowOff>172356</xdr:rowOff>
    </xdr:to>
    <xdr:sp macro="" textlink="">
      <xdr:nvSpPr>
        <xdr:cNvPr id="44" name="Rechthoek: ezelsoor 7">
          <a:extLst>
            <a:ext uri="{FF2B5EF4-FFF2-40B4-BE49-F238E27FC236}">
              <a16:creationId xmlns:a16="http://schemas.microsoft.com/office/drawing/2014/main" id="{B7B6F211-8BA7-444B-9803-8B61D0FDF8A4}"/>
            </a:ext>
          </a:extLst>
        </xdr:cNvPr>
        <xdr:cNvSpPr/>
      </xdr:nvSpPr>
      <xdr:spPr>
        <a:xfrm>
          <a:off x="13567227" y="2814671"/>
          <a:ext cx="1397000" cy="759471"/>
        </a:xfrm>
        <a:prstGeom prst="foldedCorner">
          <a:avLst/>
        </a:prstGeom>
        <a:solidFill>
          <a:srgbClr val="FFFFCC"/>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en-US" sz="1100">
              <a:solidFill>
                <a:sysClr val="windowText" lastClr="000000"/>
              </a:solidFill>
            </a:rPr>
            <a:t>30-kilometer</a:t>
          </a:r>
          <a:r>
            <a:rPr lang="en-US" sz="1100" baseline="0">
              <a:solidFill>
                <a:sysClr val="windowText" lastClr="000000"/>
              </a:solidFill>
            </a:rPr>
            <a:t> zone</a:t>
          </a:r>
          <a:endParaRPr lang="en-US" sz="1100">
            <a:solidFill>
              <a:sysClr val="windowText" lastClr="000000"/>
            </a:solidFill>
          </a:endParaRPr>
        </a:p>
        <a:p>
          <a:pPr algn="ctr"/>
          <a:r>
            <a:rPr lang="en-US" sz="1100">
              <a:solidFill>
                <a:sysClr val="windowText" lastClr="000000"/>
              </a:solidFill>
            </a:rPr>
            <a:t>(3-2)</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755649</xdr:colOff>
      <xdr:row>6</xdr:row>
      <xdr:rowOff>47139</xdr:rowOff>
    </xdr:from>
    <xdr:to>
      <xdr:col>17</xdr:col>
      <xdr:colOff>58615</xdr:colOff>
      <xdr:row>35</xdr:row>
      <xdr:rowOff>28332</xdr:rowOff>
    </xdr:to>
    <xdr:sp macro="" textlink="">
      <xdr:nvSpPr>
        <xdr:cNvPr id="2" name="TextBox 1">
          <a:extLst>
            <a:ext uri="{FF2B5EF4-FFF2-40B4-BE49-F238E27FC236}">
              <a16:creationId xmlns:a16="http://schemas.microsoft.com/office/drawing/2014/main" id="{C811C75C-8AA3-9BEE-90D2-FFA3F6A3701C}"/>
            </a:ext>
          </a:extLst>
        </xdr:cNvPr>
        <xdr:cNvSpPr txBox="1"/>
      </xdr:nvSpPr>
      <xdr:spPr>
        <a:xfrm>
          <a:off x="7906726" y="1146177"/>
          <a:ext cx="6065716" cy="52932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nl-NL" sz="1200" b="1">
              <a:latin typeface="Segoe UI" panose="020B0502040204020203" pitchFamily="34" charset="0"/>
              <a:cs typeface="Segoe UI" panose="020B0502040204020203" pitchFamily="34" charset="0"/>
            </a:rPr>
            <a:t>Uitleg</a:t>
          </a:r>
          <a:r>
            <a:rPr lang="nl-NL" sz="1200" b="1" baseline="0">
              <a:latin typeface="Segoe UI" panose="020B0502040204020203" pitchFamily="34" charset="0"/>
              <a:cs typeface="Segoe UI" panose="020B0502040204020203" pitchFamily="34" charset="0"/>
            </a:rPr>
            <a:t> Concept kansenkaart excel</a:t>
          </a:r>
        </a:p>
        <a:p>
          <a:endParaRPr lang="nl-NL" sz="1000" b="1" baseline="0">
            <a:latin typeface="Segoe UI" panose="020B0502040204020203" pitchFamily="34" charset="0"/>
            <a:cs typeface="Segoe UI" panose="020B0502040204020203" pitchFamily="34" charset="0"/>
          </a:endParaRPr>
        </a:p>
        <a:p>
          <a:r>
            <a:rPr lang="nl-NL" sz="1000" b="0" baseline="0">
              <a:latin typeface="Segoe UI" panose="020B0502040204020203" pitchFamily="34" charset="0"/>
              <a:cs typeface="Segoe UI" panose="020B0502040204020203" pitchFamily="34" charset="0"/>
            </a:rPr>
            <a:t>In deze excellijst zijn de kansen benoemd en beoordeeld die tijdens de brainstormsessie naarboven kwamen aangevuld met kansen uit vooruitstrevende en relevante referentieprojecten van W+B. De scores zijn gegeven op basis van de rubric. </a:t>
          </a:r>
        </a:p>
        <a:p>
          <a:endParaRPr lang="nl-NL" sz="1000" b="0" baseline="0">
            <a:latin typeface="Segoe UI" panose="020B0502040204020203" pitchFamily="34" charset="0"/>
            <a:cs typeface="Segoe UI" panose="020B0502040204020203" pitchFamily="34" charset="0"/>
          </a:endParaRPr>
        </a:p>
        <a:p>
          <a:r>
            <a:rPr lang="nl-NL" sz="1000" b="0" baseline="0">
              <a:latin typeface="Segoe UI" panose="020B0502040204020203" pitchFamily="34" charset="0"/>
              <a:cs typeface="Segoe UI" panose="020B0502040204020203" pitchFamily="34" charset="0"/>
            </a:rPr>
            <a:t>Deze lijst </a:t>
          </a:r>
          <a:r>
            <a:rPr lang="nl-NL" sz="1000" b="1" i="1" u="sng">
              <a:latin typeface="Segoe UI" panose="020B0502040204020203" pitchFamily="34" charset="0"/>
              <a:cs typeface="Segoe UI" panose="020B0502040204020203" pitchFamily="34" charset="0"/>
            </a:rPr>
            <a:t>niet</a:t>
          </a:r>
          <a:r>
            <a:rPr lang="nl-NL" sz="1000" b="0" u="sng" baseline="0">
              <a:latin typeface="Segoe UI" panose="020B0502040204020203" pitchFamily="34" charset="0"/>
              <a:cs typeface="Segoe UI" panose="020B0502040204020203" pitchFamily="34" charset="0"/>
            </a:rPr>
            <a:t> </a:t>
          </a:r>
          <a:r>
            <a:rPr lang="nl-NL" sz="1000" b="0" baseline="0">
              <a:latin typeface="Segoe UI" panose="020B0502040204020203" pitchFamily="34" charset="0"/>
              <a:cs typeface="Segoe UI" panose="020B0502040204020203" pitchFamily="34" charset="0"/>
            </a:rPr>
            <a:t>geschikt om</a:t>
          </a:r>
          <a:r>
            <a:rPr lang="nl-NL" sz="1000" b="0" baseline="0">
              <a:solidFill>
                <a:schemeClr val="dk1"/>
              </a:solidFill>
              <a:effectLst/>
              <a:latin typeface="Segoe UI" panose="020B0502040204020203" pitchFamily="34" charset="0"/>
              <a:ea typeface="+mn-ea"/>
              <a:cs typeface="Segoe UI" panose="020B0502040204020203" pitchFamily="34" charset="0"/>
            </a:rPr>
            <a:t> maatregelen van verschillende </a:t>
          </a:r>
          <a:r>
            <a:rPr lang="nl-NL" sz="1000" b="0" baseline="0">
              <a:latin typeface="Segoe UI" panose="020B0502040204020203" pitchFamily="34" charset="0"/>
              <a:cs typeface="Segoe UI" panose="020B0502040204020203" pitchFamily="34" charset="0"/>
            </a:rPr>
            <a:t>thema's met elkaar te vergelijken.</a:t>
          </a:r>
        </a:p>
        <a:p>
          <a:endParaRPr lang="nl-NL" sz="1000" b="0" baseline="0">
            <a:latin typeface="Segoe UI" panose="020B0502040204020203" pitchFamily="34" charset="0"/>
            <a:cs typeface="Segoe UI" panose="020B0502040204020203" pitchFamily="34" charset="0"/>
          </a:endParaRPr>
        </a:p>
        <a:p>
          <a:r>
            <a:rPr lang="nl-NL" sz="1000" b="0" baseline="0">
              <a:latin typeface="Segoe UI" panose="020B0502040204020203" pitchFamily="34" charset="0"/>
              <a:cs typeface="Segoe UI" panose="020B0502040204020203" pitchFamily="34" charset="0"/>
            </a:rPr>
            <a:t>Het tab "overzicht" (links onderin) geeft de top 15 maatregelen aan per categorie. In de andere tab-bladen per categorie is er meer informatie te lezen over de bron en de maatregel.</a:t>
          </a:r>
        </a:p>
        <a:p>
          <a:endParaRPr lang="nl-NL" sz="1000" b="0" baseline="0">
            <a:latin typeface="Segoe UI" panose="020B0502040204020203" pitchFamily="34" charset="0"/>
            <a:cs typeface="Segoe UI" panose="020B0502040204020203" pitchFamily="34" charset="0"/>
          </a:endParaRPr>
        </a:p>
        <a:p>
          <a:r>
            <a:rPr lang="nl-NL" sz="1000" b="1" baseline="0">
              <a:latin typeface="Segoe UI" panose="020B0502040204020203" pitchFamily="34" charset="0"/>
              <a:cs typeface="Segoe UI" panose="020B0502040204020203" pitchFamily="34" charset="0"/>
            </a:rPr>
            <a:t>Effect</a:t>
          </a:r>
        </a:p>
        <a:p>
          <a:r>
            <a:rPr lang="nl-NL" sz="1000" b="0" baseline="0">
              <a:latin typeface="Segoe UI" panose="020B0502040204020203" pitchFamily="34" charset="0"/>
              <a:cs typeface="Segoe UI" panose="020B0502040204020203" pitchFamily="34" charset="0"/>
            </a:rPr>
            <a:t>De score voor effect gaat om de potentie van de maatregel om een bijdrage te doen aan het behalen van een resultaat in lijn met de ambitie van de groep die tijdens de ambitiewebsessie is vastgesteld.</a:t>
          </a:r>
        </a:p>
        <a:p>
          <a:endParaRPr lang="nl-NL" sz="1000" b="0" baseline="0">
            <a:latin typeface="Segoe UI" panose="020B0502040204020203" pitchFamily="34" charset="0"/>
            <a:cs typeface="Segoe UI" panose="020B0502040204020203" pitchFamily="34" charset="0"/>
          </a:endParaRPr>
        </a:p>
        <a:p>
          <a:r>
            <a:rPr lang="nl-NL" sz="1000" b="1" baseline="0">
              <a:latin typeface="Segoe UI" panose="020B0502040204020203" pitchFamily="34" charset="0"/>
              <a:cs typeface="Segoe UI" panose="020B0502040204020203" pitchFamily="34" charset="0"/>
            </a:rPr>
            <a:t>Haalbaarheid</a:t>
          </a:r>
        </a:p>
        <a:p>
          <a:r>
            <a:rPr lang="nl-NL" sz="1000" b="0" baseline="0">
              <a:latin typeface="Segoe UI" panose="020B0502040204020203" pitchFamily="34" charset="0"/>
              <a:cs typeface="Segoe UI" panose="020B0502040204020203" pitchFamily="34" charset="0"/>
            </a:rPr>
            <a:t>Vanuit ervaring geven we een kwalitatieve score op haalbaarheid waar fincancieel, juridisch, technisch mee wordt gedekt. Deze score is erg algemeen en zal in een vervolgstap verdere verdieping krijgen. </a:t>
          </a:r>
        </a:p>
        <a:p>
          <a:endParaRPr lang="nl-NL" sz="1000" b="0" baseline="0">
            <a:latin typeface="Segoe UI" panose="020B0502040204020203" pitchFamily="34" charset="0"/>
            <a:cs typeface="Segoe UI" panose="020B0502040204020203" pitchFamily="34" charset="0"/>
          </a:endParaRPr>
        </a:p>
        <a:p>
          <a:r>
            <a:rPr lang="nl-NL" sz="1000" b="1" baseline="0">
              <a:latin typeface="Segoe UI" panose="020B0502040204020203" pitchFamily="34" charset="0"/>
              <a:cs typeface="Segoe UI" panose="020B0502040204020203" pitchFamily="34" charset="0"/>
            </a:rPr>
            <a:t>Wegingsfactor</a:t>
          </a:r>
        </a:p>
        <a:p>
          <a:r>
            <a:rPr lang="nl-NL" sz="1000" b="0" baseline="0">
              <a:latin typeface="Segoe UI" panose="020B0502040204020203" pitchFamily="34" charset="0"/>
              <a:cs typeface="Segoe UI" panose="020B0502040204020203" pitchFamily="34" charset="0"/>
            </a:rPr>
            <a:t>De score van de wegingsfactor geeft de mogelijkheid om snel verschillen in maatregelen zichtbaar te maken als er een nadruk gelegd wordt op effect of haalbaarheid. Pas hiervoor de waardes in de overzichtsslide aan. Hoger getal is een groter belang (bijvoorbeeld 3 Haalbaar: 1Effect legt een 3 maal groter belang bij de haalbaarheid van een maatregel)</a:t>
          </a:r>
        </a:p>
        <a:p>
          <a:endParaRPr lang="nl-NL" sz="1000" b="1" baseline="0">
            <a:latin typeface="Segoe UI" panose="020B0502040204020203" pitchFamily="34" charset="0"/>
            <a:cs typeface="Segoe UI" panose="020B0502040204020203" pitchFamily="34" charset="0"/>
          </a:endParaRPr>
        </a:p>
        <a:p>
          <a:r>
            <a:rPr lang="nl-NL" sz="1000" b="0" baseline="0">
              <a:latin typeface="Segoe UI" panose="020B0502040204020203" pitchFamily="34" charset="0"/>
              <a:cs typeface="Segoe UI" panose="020B0502040204020203" pitchFamily="34" charset="0"/>
            </a:rPr>
            <a:t>Dit is een concept dat verder uitgewerkt wordt. We willen jullie vragen een kijkje te nemen door de rubric en door de lijst te lopen om te checken of onze beoordeling correct is. Deze lijst dient als basis voor de 2e sessie van ons project.</a:t>
          </a:r>
        </a:p>
        <a:p>
          <a:endParaRPr lang="nl-NL" sz="1000" b="0" baseline="0">
            <a:latin typeface="Segoe UI" panose="020B0502040204020203" pitchFamily="34" charset="0"/>
            <a:cs typeface="Segoe UI" panose="020B0502040204020203" pitchFamily="34" charset="0"/>
          </a:endParaRPr>
        </a:p>
        <a:p>
          <a:r>
            <a:rPr lang="nl-NL" sz="1000" b="0" baseline="0">
              <a:latin typeface="Segoe UI" panose="020B0502040204020203" pitchFamily="34" charset="0"/>
              <a:cs typeface="Segoe UI" panose="020B0502040204020203" pitchFamily="34" charset="0"/>
            </a:rPr>
            <a:t>Bart Lukkes &amp; Iris Witberg - W+B</a:t>
          </a:r>
        </a:p>
      </xdr:txBody>
    </xdr:sp>
    <xdr:clientData/>
  </xdr:twoCellAnchor>
  <xdr:twoCellAnchor editAs="oneCell">
    <xdr:from>
      <xdr:col>7</xdr:col>
      <xdr:colOff>99401</xdr:colOff>
      <xdr:row>36</xdr:row>
      <xdr:rowOff>235682</xdr:rowOff>
    </xdr:from>
    <xdr:to>
      <xdr:col>18</xdr:col>
      <xdr:colOff>193070</xdr:colOff>
      <xdr:row>49</xdr:row>
      <xdr:rowOff>125937</xdr:rowOff>
    </xdr:to>
    <xdr:pic>
      <xdr:nvPicPr>
        <xdr:cNvPr id="4" name="Picture 3">
          <a:extLst>
            <a:ext uri="{FF2B5EF4-FFF2-40B4-BE49-F238E27FC236}">
              <a16:creationId xmlns:a16="http://schemas.microsoft.com/office/drawing/2014/main" id="{50AED8D3-B063-976B-1BA8-02EE1F8185A2}"/>
            </a:ext>
          </a:extLst>
        </xdr:cNvPr>
        <xdr:cNvPicPr>
          <a:picLocks noChangeAspect="1"/>
        </xdr:cNvPicPr>
      </xdr:nvPicPr>
      <xdr:blipFill>
        <a:blip xmlns:r="http://schemas.openxmlformats.org/officeDocument/2006/relationships" r:embed="rId1"/>
        <a:stretch>
          <a:fillRect/>
        </a:stretch>
      </xdr:blipFill>
      <xdr:spPr>
        <a:xfrm>
          <a:off x="7250478" y="7020413"/>
          <a:ext cx="7252072" cy="21273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1</xdr:row>
      <xdr:rowOff>0</xdr:rowOff>
    </xdr:from>
    <xdr:to>
      <xdr:col>8</xdr:col>
      <xdr:colOff>542175</xdr:colOff>
      <xdr:row>4</xdr:row>
      <xdr:rowOff>16565</xdr:rowOff>
    </xdr:to>
    <xdr:pic>
      <xdr:nvPicPr>
        <xdr:cNvPr id="2" name="logo_img">
          <a:extLst>
            <a:ext uri="{FF2B5EF4-FFF2-40B4-BE49-F238E27FC236}">
              <a16:creationId xmlns:a16="http://schemas.microsoft.com/office/drawing/2014/main" id="{AAA4B652-41B5-4D76-461C-4710F9112E21}"/>
            </a:ext>
            <a:ext uri="{C183D7F6-B498-43B3-948B-1728B52AA6E4}">
              <adec:decorative xmlns:adec="http://schemas.microsoft.com/office/drawing/2017/decorative" val="1"/>
            </a:ext>
          </a:extLst>
        </xdr:cNvPr>
        <xdr:cNvPicPr/>
      </xdr:nvPicPr>
      <xdr:blipFill>
        <a:blip xmlns:r="http://schemas.openxmlformats.org/officeDocument/2006/relationships" r:embed="rId1"/>
        <a:stretch>
          <a:fillRect/>
        </a:stretch>
      </xdr:blipFill>
      <xdr:spPr>
        <a:xfrm>
          <a:off x="6294783" y="182217"/>
          <a:ext cx="2377739" cy="612913"/>
        </a:xfrm>
        <a:prstGeom prst="rect">
          <a:avLst/>
        </a:prstGeom>
      </xdr:spPr>
    </xdr:pic>
    <xdr:clientData/>
  </xdr:twoCellAnchor>
  <xdr:twoCellAnchor editAs="oneCell">
    <xdr:from>
      <xdr:col>2</xdr:col>
      <xdr:colOff>455544</xdr:colOff>
      <xdr:row>12</xdr:row>
      <xdr:rowOff>268220</xdr:rowOff>
    </xdr:from>
    <xdr:to>
      <xdr:col>2</xdr:col>
      <xdr:colOff>1240736</xdr:colOff>
      <xdr:row>15</xdr:row>
      <xdr:rowOff>69811</xdr:rowOff>
    </xdr:to>
    <xdr:pic>
      <xdr:nvPicPr>
        <xdr:cNvPr id="4" name="Picture 3">
          <a:extLst>
            <a:ext uri="{FF2B5EF4-FFF2-40B4-BE49-F238E27FC236}">
              <a16:creationId xmlns:a16="http://schemas.microsoft.com/office/drawing/2014/main" id="{9CD67AFD-C532-D046-53CB-CDB9B329767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070653" y="2844111"/>
          <a:ext cx="803413" cy="60500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Iris Witberg" id="{90A141F0-6230-47E5-B61B-2FE5A8DBE8C3}" userId="iris.witberg@witteveenbos.com" providerId="PeoplePicker"/>
  <person displayName="Niek Lötgerink" id="{E1EC19E1-967E-441C-8DFD-A86E25495F56}" userId="S::niek.lotgerink@witteveenbos.com::b152b422-0497-42fb-b826-f8f263a1b56d"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9F2FFED-5DD2-408F-8393-C23FDADC8B77}" name="Thema1" displayName="Thema1" ref="A1:I31" totalsRowShown="0" headerRowDxfId="55" dataDxfId="54">
  <autoFilter ref="A1:I31" xr:uid="{F9F2FFED-5DD2-408F-8393-C23FDADC8B77}"/>
  <sortState xmlns:xlrd2="http://schemas.microsoft.com/office/spreadsheetml/2017/richdata2" ref="A2:I31">
    <sortCondition descending="1" ref="I1:I31"/>
  </sortState>
  <tableColumns count="9">
    <tableColumn id="2" xr3:uid="{49E42AEF-1231-4D65-AE4E-D670F4E7DC3B}" name="Kans (naam)" dataDxfId="53"/>
    <tableColumn id="1" xr3:uid="{B122320C-AED3-4EC8-825C-0081423B6DD0}" name="Nr" dataDxfId="52"/>
    <tableColumn id="3" xr3:uid="{26A6C578-CA0D-4EED-9229-798EBB897C8B}" name="Beschrijving kans" dataDxfId="51"/>
    <tableColumn id="4" xr3:uid="{2C614357-BE53-466E-9BBE-896CC862642B}" name="Toepassing Bergen op Zoom" dataDxfId="50"/>
    <tableColumn id="5" xr3:uid="{BCBBE463-A8C8-483D-ACB8-8F4185CE35CA}" name="Effect" dataDxfId="49"/>
    <tableColumn id="6" xr3:uid="{C64DF258-F78B-4D05-AD0D-64AAFE584830}" name="Haalbaarheid" dataDxfId="48"/>
    <tableColumn id="7" xr3:uid="{CBE8DEB1-4EE9-46D1-9FAB-F6192CC69273}" name="Opmerking" dataDxfId="47"/>
    <tableColumn id="8" xr3:uid="{F010B50F-BF81-4F38-B5BE-96D8FAB045B7}" name="Extra info / Bron"/>
    <tableColumn id="9" xr3:uid="{BA980278-B299-4E41-98A0-1DC858627B73}" name="Gewogen combinatie" dataDxfId="46">
      <calculatedColumnFormula>SUM((E2*$K$2)+(F2*$L$2))</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0453117-1677-43D5-8E36-40B75427FE13}" name="Thema2" displayName="Thema2" ref="A1:I35" totalsRowShown="0" headerRowDxfId="45">
  <autoFilter ref="A1:I35" xr:uid="{90453117-1677-43D5-8E36-40B75427FE13}"/>
  <sortState xmlns:xlrd2="http://schemas.microsoft.com/office/spreadsheetml/2017/richdata2" ref="A2:I23">
    <sortCondition descending="1" ref="I1:I35"/>
  </sortState>
  <tableColumns count="9">
    <tableColumn id="2" xr3:uid="{DF990C7D-DB1F-4CB9-BB15-11FE626042E9}" name="Kans (naam)"/>
    <tableColumn id="1" xr3:uid="{A26B8ED2-2774-48F0-AA2B-7B77A441E955}" name="Nr"/>
    <tableColumn id="3" xr3:uid="{AB1749AD-41EC-47FB-B505-9663D4B625F8}" name="Beschrijving kans"/>
    <tableColumn id="4" xr3:uid="{DBBE8258-F27B-49C6-A44E-CCC231B06949}" name="Toepassing Bergen op Zoom"/>
    <tableColumn id="5" xr3:uid="{08418069-2E0D-44F8-BEC4-7825B82B3538}" name="Potentie"/>
    <tableColumn id="6" xr3:uid="{D732F180-9965-4D95-85EC-0A1855858228}" name="Haalbaarheid"/>
    <tableColumn id="7" xr3:uid="{094BD7F0-E8A8-41F9-98C2-172EB666C563}" name="Opmerking"/>
    <tableColumn id="8" xr3:uid="{55AD456E-63C1-45DA-9665-8EB91CE008C9}" name="Extra info / Bron"/>
    <tableColumn id="9" xr3:uid="{1B2BA5F0-6B82-4D4C-9EB9-03334F30035F}" name="Gewogen combinatie" dataDxfId="44">
      <calculatedColumnFormula>SUM((E2*$K$2)*(F2*$L$2)*10)</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E5EDA35-BCD7-4C88-8144-76C9E06CB97D}" name="Thema3" displayName="Thema3" ref="A1:I27" totalsRowShown="0" headerRowDxfId="43" dataDxfId="42">
  <autoFilter ref="A1:I27" xr:uid="{1E5EDA35-BCD7-4C88-8144-76C9E06CB97D}"/>
  <sortState xmlns:xlrd2="http://schemas.microsoft.com/office/spreadsheetml/2017/richdata2" ref="A2:I27">
    <sortCondition descending="1" ref="I1:I27"/>
  </sortState>
  <tableColumns count="9">
    <tableColumn id="2" xr3:uid="{30303774-0840-42C0-A44A-035B60B3F884}" name="Kans (naam)" dataDxfId="41"/>
    <tableColumn id="1" xr3:uid="{20FDE77E-5148-4606-8BC6-87A3AC83C07D}" name="Nr" dataDxfId="40"/>
    <tableColumn id="3" xr3:uid="{DFB3430E-59B7-4B41-BD67-079B7DFAB825}" name="Beschrijving kans" dataDxfId="39"/>
    <tableColumn id="4" xr3:uid="{0B26F61E-C41B-4260-BBAA-725545265752}" name="Toepassing Bergen op Zoom" dataDxfId="38"/>
    <tableColumn id="5" xr3:uid="{CB89FF62-EC0A-4F88-9F9D-7700B6A046BA}" name="Effect" dataDxfId="37"/>
    <tableColumn id="6" xr3:uid="{3E7056A8-2196-4A84-B67E-A75DE6367227}" name="Haalbaarheid" dataDxfId="36"/>
    <tableColumn id="7" xr3:uid="{358B9D5F-95BA-45D6-9C9E-6FB9D4A0855B}" name="Opmerking" dataDxfId="35"/>
    <tableColumn id="8" xr3:uid="{08E4DE8F-0A02-48AD-A61A-CC4005414DCE}" name="Extra info / Bron" dataDxfId="34"/>
    <tableColumn id="9" xr3:uid="{FB72BFB8-240E-4578-B2E9-29DA14A6D8F0}" name="Gewogen combinatie" dataDxfId="33">
      <calculatedColumnFormula>SUM((E2*$K$2)+(F2*$L$2))</calculatedColumnFormula>
    </tableColumn>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9530296-99BB-4308-BF76-4150E95FF32D}" name="Thema4" displayName="Thema4" ref="A1:I27" totalsRowShown="0" headerRowDxfId="32" dataDxfId="31">
  <autoFilter ref="A1:I27" xr:uid="{19530296-99BB-4308-BF76-4150E95FF32D}"/>
  <sortState xmlns:xlrd2="http://schemas.microsoft.com/office/spreadsheetml/2017/richdata2" ref="A2:I27">
    <sortCondition descending="1" ref="I1:I27"/>
  </sortState>
  <tableColumns count="9">
    <tableColumn id="2" xr3:uid="{2A6DBB68-76A0-4E8D-B8A4-B747750EB289}" name="Kans (naam)" dataDxfId="30"/>
    <tableColumn id="1" xr3:uid="{97B71FEA-53EE-456D-913B-BC554B08B161}" name="Nr" dataDxfId="29"/>
    <tableColumn id="3" xr3:uid="{6C26E285-F851-4ECC-8C4A-B8D62650A202}" name="Beschrijving kans" dataDxfId="28"/>
    <tableColumn id="4" xr3:uid="{A0E6D1AF-458A-492D-92DE-7726BC9FFC54}" name="Toepassing Bergen op Zoom" dataDxfId="27"/>
    <tableColumn id="5" xr3:uid="{5274882D-1E2A-4CC6-B9E7-73B4E065EB28}" name="Effect" dataDxfId="26"/>
    <tableColumn id="6" xr3:uid="{A1F45732-9AB8-4A72-8DA8-762315057CEB}" name="Haalbaarheid" dataDxfId="25"/>
    <tableColumn id="7" xr3:uid="{4AE8C448-8492-43F5-AC4D-1023EA6DBA58}" name="Opmerking" dataDxfId="24"/>
    <tableColumn id="8" xr3:uid="{77CFBCAD-A3EE-416A-98BC-528079746615}" name="Extra info / Bron" dataDxfId="23"/>
    <tableColumn id="9" xr3:uid="{FCE85FD1-CD3F-4128-B596-1775A64B91E6}" name="Gewogen combinatie" dataDxfId="22">
      <calculatedColumnFormula>SUM((E2*$K$2)+(F2*$L$2))</calculatedColumnFormula>
    </tableColumn>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8F9039B-214D-4727-BF4E-4DE3928E5815}" name="Thema5" displayName="Thema5" ref="A1:I27" totalsRowShown="0" headerRowDxfId="21" dataDxfId="20">
  <autoFilter ref="A1:I27" xr:uid="{C8F9039B-214D-4727-BF4E-4DE3928E5815}"/>
  <sortState xmlns:xlrd2="http://schemas.microsoft.com/office/spreadsheetml/2017/richdata2" ref="A2:I27">
    <sortCondition descending="1" ref="I1:I27"/>
  </sortState>
  <tableColumns count="9">
    <tableColumn id="2" xr3:uid="{2F88CDBA-EDDA-4840-826B-46D0738B6973}" name="Kans (naam)" dataDxfId="19"/>
    <tableColumn id="1" xr3:uid="{D267ECC0-E391-486D-AFE1-107459D8D9CA}" name="Nr" dataDxfId="18"/>
    <tableColumn id="3" xr3:uid="{13138A47-0A7A-4F1D-897A-7ED4072D70B3}" name="Beschrijving kans" dataDxfId="17"/>
    <tableColumn id="4" xr3:uid="{714A917F-C67A-4323-8CA5-47962C03F8A4}" name="Toepassing Bergen op Zoom" dataDxfId="16"/>
    <tableColumn id="5" xr3:uid="{D45E21A0-0FCB-4D56-AE20-183328BF89F1}" name="Effect" dataDxfId="15"/>
    <tableColumn id="6" xr3:uid="{1318A0ED-9909-48C4-9F90-51B2CD6B1679}" name="Haalbaarheid" dataDxfId="14"/>
    <tableColumn id="7" xr3:uid="{246961D1-A0E6-4AC2-893A-4F03BF2AB026}" name="Opmerking" dataDxfId="13"/>
    <tableColumn id="8" xr3:uid="{5BB67B7F-E74A-43B7-B7B4-FBDAA244736D}" name="Extra info / Bron" dataDxfId="12"/>
    <tableColumn id="9" xr3:uid="{7E5A2715-D823-45D4-8B30-817CC3C97DBE}" name="Gewogen combinatie" dataDxfId="11">
      <calculatedColumnFormula>SUM((E2*$K$2)+(F2*$L$2))</calculatedColumnFormula>
    </tableColumn>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657B1E7-A627-4912-A535-9A56A3CFA0FD}" name="Thema6" displayName="Thema6" ref="A1:I27" totalsRowShown="0" headerRowDxfId="10" dataDxfId="9">
  <autoFilter ref="A1:I27" xr:uid="{6657B1E7-A627-4912-A535-9A56A3CFA0FD}"/>
  <sortState xmlns:xlrd2="http://schemas.microsoft.com/office/spreadsheetml/2017/richdata2" ref="A2:I27">
    <sortCondition descending="1" ref="I1:I27"/>
  </sortState>
  <tableColumns count="9">
    <tableColumn id="2" xr3:uid="{124A0DB7-5BC5-47D2-80D1-CAEBF137653E}" name="Kans (naam)" dataDxfId="8"/>
    <tableColumn id="1" xr3:uid="{42FC1311-EA75-494A-A3CD-22458C261ED5}" name="Nr" dataDxfId="7"/>
    <tableColumn id="3" xr3:uid="{AE8D886F-FF45-4259-A15C-714F1CCA0CBB}" name="Beschrijving kans" dataDxfId="6"/>
    <tableColumn id="4" xr3:uid="{7D99221B-75D3-4775-8E91-16E4EDAE38F6}" name="Toepassing Bergen op Zoom" dataDxfId="5"/>
    <tableColumn id="5" xr3:uid="{01F89D9C-43E4-4451-A2D7-68B4807ADEE5}" name="Effect" dataDxfId="4"/>
    <tableColumn id="6" xr3:uid="{4D420E14-8167-4E6B-A1BA-CA41F68FA5B2}" name="Haalbaarheid" dataDxfId="3"/>
    <tableColumn id="7" xr3:uid="{893FA697-4804-4013-BAB0-BCE1DCDF4DC3}" name="Opmerking" dataDxfId="2"/>
    <tableColumn id="8" xr3:uid="{D9CEA86E-6A20-4807-8BF4-CAA7F5A62A07}" name="Extra info / Bron" dataDxfId="1"/>
    <tableColumn id="9" xr3:uid="{3BEBB2E3-94AE-42C5-A544-6721F0521FDC}" name="Gewogen combinatie" dataDxfId="0">
      <calculatedColumnFormula>SUM((E2*$K$2)+(F2*$L$2))</calculatedColumnFormula>
    </tableColumn>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6" dT="2025-07-10T15:25:19.05" personId="{E1EC19E1-967E-441C-8DFD-A86E25495F56}" id="{FD91C77D-90DA-4CDC-8AE7-5292BCCA657C}">
    <text>Niet compleet zichtbaar op foto. Deze en andere kansen met … ervoor zijn dus afgedekt en niet af te leiden, zou met bart gecheckt moeten worden / op kantoor</text>
  </threadedComment>
  <threadedComment ref="A41" dT="2025-07-10T15:32:39.15" personId="{E1EC19E1-967E-441C-8DFD-A86E25495F56}" id="{8125E3E3-CAC5-43E0-A773-17C526D833D6}">
    <text>@Iris Witberg ik weet niet of je deze onduidelijke kansen (ook “meetbaar” of “flexibeler inhoud” in deze sheet wilt hebben), meetbaarheid wordt bijvoorbeeld al benoemd in de discussie/notulen maar anders moeten we deze navragen bij de gemeente.</text>
    <mentions>
      <mention mentionpersonId="{90A141F0-6230-47E5-B61B-2FE5A8DBE8C3}" mentionId="{2806D254-C217-4ADD-A1AC-9DD79484B8AF}" startIndex="0" length="13"/>
    </mentions>
  </threadedComment>
  <threadedComment ref="A88" dT="2025-07-10T15:54:16.13" personId="{E1EC19E1-967E-441C-8DFD-A86E25495F56}" id="{DD4BFC7F-C3C9-4E4C-9D76-0819811A5B5F}">
    <text>Overdekt door een andere post-it, ik neem aan dat dit roofdieren zijn.</text>
  </threadedComment>
  <threadedComment ref="A108" dT="2025-07-11T11:46:03.38" personId="{E1EC19E1-967E-441C-8DFD-A86E25495F56}" id="{16289F1D-96B0-4226-9BDE-F9564CCF3354}">
    <text>…-energie is onduidelijk, moet gecheckt worden</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9/04/relationships/documenttask" Target="../documenttasks/documenttask1.xm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table" Target="../tables/table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22"/>
  <sheetViews>
    <sheetView topLeftCell="A111" zoomScaleNormal="100" workbookViewId="0">
      <selection activeCell="O49" sqref="O49"/>
    </sheetView>
  </sheetViews>
  <sheetFormatPr defaultRowHeight="14.45"/>
  <cols>
    <col min="1" max="1" width="20.28515625" customWidth="1"/>
    <col min="2" max="2" width="14.28515625" customWidth="1"/>
    <col min="3" max="3" width="0.5703125" customWidth="1"/>
    <col min="4" max="4" width="19.28515625" customWidth="1"/>
    <col min="5" max="5" width="24.7109375" customWidth="1"/>
    <col min="6" max="6" width="18.5703125" customWidth="1"/>
    <col min="12" max="12" width="20" customWidth="1"/>
    <col min="13" max="13" width="28.28515625" customWidth="1"/>
    <col min="14" max="14" width="25.28515625" customWidth="1"/>
    <col min="15" max="15" width="39.7109375" customWidth="1"/>
    <col min="16" max="16" width="24.7109375" customWidth="1"/>
  </cols>
  <sheetData>
    <row r="1" spans="1:21" ht="28.9">
      <c r="A1" s="2" t="s">
        <v>0</v>
      </c>
    </row>
    <row r="2" spans="1:21" ht="18">
      <c r="A2" s="13" t="s">
        <v>1</v>
      </c>
    </row>
    <row r="3" spans="1:21" ht="18">
      <c r="A3" s="13"/>
      <c r="B3" t="s">
        <v>2</v>
      </c>
      <c r="D3" t="s">
        <v>3</v>
      </c>
    </row>
    <row r="4" spans="1:21" ht="18">
      <c r="A4" s="13" t="s">
        <v>4</v>
      </c>
      <c r="B4">
        <v>3</v>
      </c>
      <c r="D4">
        <v>1</v>
      </c>
    </row>
    <row r="5" spans="1:21" ht="18">
      <c r="A5" s="13"/>
    </row>
    <row r="6" spans="1:21" ht="18">
      <c r="A6" s="13"/>
    </row>
    <row r="7" spans="1:21" ht="21">
      <c r="A7" s="6" t="s">
        <v>5</v>
      </c>
      <c r="B7" s="8"/>
      <c r="C7" s="8"/>
      <c r="D7" s="7">
        <v>1</v>
      </c>
      <c r="E7" s="7">
        <v>2</v>
      </c>
      <c r="F7" s="7">
        <v>3</v>
      </c>
      <c r="H7" s="30" t="s">
        <v>6</v>
      </c>
      <c r="I7" s="31"/>
      <c r="J7" s="31"/>
      <c r="K7" s="31"/>
      <c r="L7" s="31"/>
      <c r="M7" s="31"/>
      <c r="N7" s="31"/>
      <c r="O7" s="31"/>
      <c r="P7" s="31"/>
      <c r="Q7" s="31"/>
      <c r="R7" s="31"/>
      <c r="S7" s="31"/>
      <c r="T7" s="31"/>
      <c r="U7" s="31"/>
    </row>
    <row r="8" spans="1:21" ht="21">
      <c r="A8" s="6" t="s">
        <v>7</v>
      </c>
      <c r="B8" s="8"/>
      <c r="C8" s="8"/>
      <c r="D8" s="5" t="s">
        <v>8</v>
      </c>
      <c r="E8" s="5" t="s">
        <v>9</v>
      </c>
      <c r="F8" s="5" t="s">
        <v>10</v>
      </c>
      <c r="H8" s="37" t="s">
        <v>11</v>
      </c>
      <c r="I8" s="38"/>
      <c r="J8" s="38"/>
      <c r="K8" s="38"/>
      <c r="L8" s="38"/>
      <c r="M8" s="38"/>
      <c r="N8" s="38"/>
      <c r="O8" s="38"/>
      <c r="P8" s="38"/>
      <c r="Q8" s="38"/>
      <c r="R8" s="38"/>
      <c r="S8" s="38"/>
      <c r="T8" s="38"/>
      <c r="U8" s="38"/>
    </row>
    <row r="9" spans="1:21" ht="21">
      <c r="A9" s="6" t="s">
        <v>12</v>
      </c>
      <c r="B9" s="8"/>
      <c r="C9" s="8"/>
      <c r="D9" s="5" t="s">
        <v>8</v>
      </c>
      <c r="E9" s="41" t="s">
        <v>13</v>
      </c>
      <c r="F9" s="5" t="s">
        <v>14</v>
      </c>
      <c r="I9" s="24"/>
      <c r="J9" s="23"/>
      <c r="K9" s="23"/>
      <c r="L9" s="23"/>
      <c r="M9" s="23"/>
      <c r="N9" s="23"/>
      <c r="O9" s="23"/>
      <c r="P9" s="23"/>
      <c r="Q9" s="23"/>
      <c r="R9" s="23"/>
      <c r="S9" s="32"/>
      <c r="T9" s="32"/>
      <c r="U9" s="33"/>
    </row>
    <row r="10" spans="1:21">
      <c r="A10" s="4" t="s">
        <v>15</v>
      </c>
      <c r="B10" s="3"/>
      <c r="C10" s="3"/>
      <c r="D10" s="3"/>
      <c r="E10" s="3"/>
      <c r="F10" s="3"/>
      <c r="I10" s="25"/>
      <c r="S10" s="34"/>
      <c r="T10" s="34"/>
      <c r="U10" s="35"/>
    </row>
    <row r="11" spans="1:21">
      <c r="A11" s="11" t="s">
        <v>16</v>
      </c>
      <c r="B11" s="1" t="s">
        <v>2</v>
      </c>
      <c r="C11" s="1"/>
      <c r="D11" s="1" t="s">
        <v>17</v>
      </c>
      <c r="E11" s="1" t="s">
        <v>18</v>
      </c>
      <c r="F11" s="1" t="s">
        <v>19</v>
      </c>
      <c r="I11" s="25"/>
      <c r="S11" s="34"/>
      <c r="T11" s="34"/>
      <c r="U11" s="35"/>
    </row>
    <row r="12" spans="1:21">
      <c r="A12" s="36" t="s">
        <v>20</v>
      </c>
      <c r="B12">
        <v>1</v>
      </c>
      <c r="C12">
        <f>SUM(4-B12)</f>
        <v>3</v>
      </c>
      <c r="D12">
        <v>1.5</v>
      </c>
      <c r="E12">
        <f>_xlfn.RANK.EQ(D12, $D$12:$D$28)</f>
        <v>14</v>
      </c>
      <c r="F12" s="40" t="b">
        <f>'CO2 reductie'!I2=SUM((C12*$B$4)*(D12*$D$4)*10)</f>
        <v>0</v>
      </c>
      <c r="I12" s="25"/>
      <c r="S12" s="34"/>
      <c r="T12" s="34"/>
      <c r="U12" s="35"/>
    </row>
    <row r="13" spans="1:21">
      <c r="A13" s="36" t="s">
        <v>21</v>
      </c>
      <c r="B13">
        <v>1</v>
      </c>
      <c r="C13">
        <f t="shared" ref="C13:C76" si="0">SUM(4-B13)</f>
        <v>3</v>
      </c>
      <c r="D13">
        <v>1</v>
      </c>
      <c r="E13">
        <f t="shared" ref="E13:E28" si="1">_xlfn.RANK.EQ(D13, $D$12:$D$28)</f>
        <v>17</v>
      </c>
      <c r="F13" s="40">
        <f t="shared" ref="F13:F76" si="2">SUM((C13*$B$4)*(D13*$D$4)*10)</f>
        <v>90</v>
      </c>
      <c r="I13" s="25"/>
      <c r="S13" s="34"/>
      <c r="T13" s="34"/>
      <c r="U13" s="35"/>
    </row>
    <row r="14" spans="1:21">
      <c r="A14" s="36" t="s">
        <v>22</v>
      </c>
      <c r="B14">
        <v>1</v>
      </c>
      <c r="C14">
        <f t="shared" si="0"/>
        <v>3</v>
      </c>
      <c r="D14">
        <v>2.5</v>
      </c>
      <c r="E14">
        <f t="shared" si="1"/>
        <v>5</v>
      </c>
      <c r="F14" s="40">
        <f t="shared" si="2"/>
        <v>225</v>
      </c>
      <c r="I14" s="25"/>
      <c r="U14" s="28"/>
    </row>
    <row r="15" spans="1:21" ht="28.9">
      <c r="A15" s="36" t="s">
        <v>23</v>
      </c>
      <c r="B15">
        <v>1.5</v>
      </c>
      <c r="C15">
        <f t="shared" si="0"/>
        <v>2.5</v>
      </c>
      <c r="D15">
        <v>2</v>
      </c>
      <c r="E15">
        <f t="shared" si="1"/>
        <v>8</v>
      </c>
      <c r="F15" s="40">
        <f t="shared" si="2"/>
        <v>150</v>
      </c>
      <c r="I15" s="25"/>
      <c r="U15" s="28"/>
    </row>
    <row r="16" spans="1:21" ht="28.9">
      <c r="A16" s="36" t="s">
        <v>24</v>
      </c>
      <c r="B16">
        <v>2</v>
      </c>
      <c r="C16">
        <f t="shared" si="0"/>
        <v>2</v>
      </c>
      <c r="D16">
        <v>1.5</v>
      </c>
      <c r="E16">
        <f t="shared" si="1"/>
        <v>14</v>
      </c>
      <c r="F16" s="40">
        <f t="shared" si="2"/>
        <v>90</v>
      </c>
      <c r="I16" s="25"/>
      <c r="U16" s="28"/>
    </row>
    <row r="17" spans="1:21">
      <c r="A17" s="36" t="s">
        <v>25</v>
      </c>
      <c r="B17">
        <v>2</v>
      </c>
      <c r="C17">
        <f t="shared" si="0"/>
        <v>2</v>
      </c>
      <c r="D17">
        <v>2</v>
      </c>
      <c r="E17">
        <f t="shared" si="1"/>
        <v>8</v>
      </c>
      <c r="F17" s="40">
        <f t="shared" si="2"/>
        <v>120</v>
      </c>
      <c r="I17" s="25"/>
      <c r="U17" s="28"/>
    </row>
    <row r="18" spans="1:21">
      <c r="A18" s="36" t="s">
        <v>26</v>
      </c>
      <c r="B18">
        <v>2</v>
      </c>
      <c r="C18">
        <f t="shared" si="0"/>
        <v>2</v>
      </c>
      <c r="D18">
        <v>2.5</v>
      </c>
      <c r="E18">
        <f t="shared" si="1"/>
        <v>5</v>
      </c>
      <c r="F18" s="40">
        <f t="shared" si="2"/>
        <v>150</v>
      </c>
      <c r="I18" s="25"/>
      <c r="U18" s="28"/>
    </row>
    <row r="19" spans="1:21">
      <c r="A19" s="36" t="s">
        <v>27</v>
      </c>
      <c r="B19">
        <v>2</v>
      </c>
      <c r="C19">
        <f t="shared" si="0"/>
        <v>2</v>
      </c>
      <c r="D19">
        <v>3</v>
      </c>
      <c r="E19">
        <f t="shared" si="1"/>
        <v>1</v>
      </c>
      <c r="F19" s="40">
        <f t="shared" si="2"/>
        <v>180</v>
      </c>
      <c r="I19" s="25"/>
      <c r="U19" s="28"/>
    </row>
    <row r="20" spans="1:21">
      <c r="A20" s="36" t="s">
        <v>28</v>
      </c>
      <c r="B20">
        <v>2.5</v>
      </c>
      <c r="C20">
        <f t="shared" si="0"/>
        <v>1.5</v>
      </c>
      <c r="D20">
        <v>2</v>
      </c>
      <c r="E20">
        <f t="shared" si="1"/>
        <v>8</v>
      </c>
      <c r="F20" s="40">
        <f t="shared" si="2"/>
        <v>90</v>
      </c>
      <c r="I20" s="25"/>
      <c r="U20" s="28"/>
    </row>
    <row r="21" spans="1:21">
      <c r="A21" s="9" t="s">
        <v>29</v>
      </c>
      <c r="B21">
        <v>2.5</v>
      </c>
      <c r="C21">
        <f t="shared" si="0"/>
        <v>1.5</v>
      </c>
      <c r="D21">
        <v>2</v>
      </c>
      <c r="E21">
        <f t="shared" si="1"/>
        <v>8</v>
      </c>
      <c r="F21" s="40">
        <f t="shared" si="2"/>
        <v>90</v>
      </c>
      <c r="I21" s="25"/>
      <c r="U21" s="28"/>
    </row>
    <row r="22" spans="1:21">
      <c r="A22" s="36" t="s">
        <v>30</v>
      </c>
      <c r="B22">
        <v>2.5</v>
      </c>
      <c r="C22">
        <f t="shared" si="0"/>
        <v>1.5</v>
      </c>
      <c r="D22">
        <v>3</v>
      </c>
      <c r="E22">
        <f t="shared" si="1"/>
        <v>1</v>
      </c>
      <c r="F22" s="40">
        <f t="shared" si="2"/>
        <v>135</v>
      </c>
      <c r="I22" s="25"/>
      <c r="U22" s="28"/>
    </row>
    <row r="23" spans="1:21" ht="28.9">
      <c r="A23" s="36" t="s">
        <v>31</v>
      </c>
      <c r="B23">
        <v>3</v>
      </c>
      <c r="C23">
        <f t="shared" si="0"/>
        <v>1</v>
      </c>
      <c r="D23">
        <v>1.5</v>
      </c>
      <c r="E23">
        <f t="shared" si="1"/>
        <v>14</v>
      </c>
      <c r="F23" s="40">
        <f t="shared" si="2"/>
        <v>45</v>
      </c>
      <c r="I23" s="25"/>
      <c r="U23" s="28"/>
    </row>
    <row r="24" spans="1:21">
      <c r="A24" s="36" t="s">
        <v>32</v>
      </c>
      <c r="B24">
        <v>3</v>
      </c>
      <c r="C24">
        <f t="shared" si="0"/>
        <v>1</v>
      </c>
      <c r="D24">
        <v>2</v>
      </c>
      <c r="E24">
        <f t="shared" si="1"/>
        <v>8</v>
      </c>
      <c r="F24" s="40">
        <f t="shared" si="2"/>
        <v>60</v>
      </c>
      <c r="I24" s="25"/>
      <c r="U24" s="28"/>
    </row>
    <row r="25" spans="1:21">
      <c r="A25" s="9" t="s">
        <v>33</v>
      </c>
      <c r="B25">
        <v>3</v>
      </c>
      <c r="C25">
        <f t="shared" si="0"/>
        <v>1</v>
      </c>
      <c r="D25">
        <v>2</v>
      </c>
      <c r="E25">
        <f t="shared" si="1"/>
        <v>8</v>
      </c>
      <c r="F25" s="40">
        <f t="shared" si="2"/>
        <v>60</v>
      </c>
      <c r="I25" s="26"/>
      <c r="U25" s="28"/>
    </row>
    <row r="26" spans="1:21" ht="43.15">
      <c r="A26" s="9" t="s">
        <v>34</v>
      </c>
      <c r="B26">
        <v>3</v>
      </c>
      <c r="C26">
        <f t="shared" si="0"/>
        <v>1</v>
      </c>
      <c r="D26">
        <v>2.5</v>
      </c>
      <c r="E26">
        <f t="shared" si="1"/>
        <v>5</v>
      </c>
      <c r="F26" s="40">
        <f t="shared" si="2"/>
        <v>75</v>
      </c>
      <c r="I26" s="39"/>
      <c r="J26" s="27"/>
      <c r="K26" s="27"/>
      <c r="L26" s="27"/>
      <c r="M26" s="27"/>
      <c r="N26" s="27"/>
      <c r="O26" s="27"/>
      <c r="P26" s="27"/>
      <c r="Q26" s="27"/>
      <c r="R26" s="27"/>
      <c r="S26" s="27"/>
      <c r="T26" s="27"/>
      <c r="U26" s="29"/>
    </row>
    <row r="27" spans="1:21">
      <c r="A27" s="36" t="s">
        <v>35</v>
      </c>
      <c r="B27">
        <v>3</v>
      </c>
      <c r="C27">
        <f t="shared" si="0"/>
        <v>1</v>
      </c>
      <c r="D27">
        <v>3</v>
      </c>
      <c r="E27">
        <f t="shared" si="1"/>
        <v>1</v>
      </c>
      <c r="F27" s="40">
        <f t="shared" si="2"/>
        <v>90</v>
      </c>
    </row>
    <row r="28" spans="1:21">
      <c r="A28" s="9" t="s">
        <v>36</v>
      </c>
      <c r="B28">
        <v>3</v>
      </c>
      <c r="C28">
        <f t="shared" si="0"/>
        <v>1</v>
      </c>
      <c r="D28">
        <v>3</v>
      </c>
      <c r="E28">
        <f t="shared" si="1"/>
        <v>1</v>
      </c>
      <c r="F28" s="40">
        <f t="shared" si="2"/>
        <v>90</v>
      </c>
    </row>
    <row r="29" spans="1:21">
      <c r="F29" s="40"/>
    </row>
    <row r="30" spans="1:21">
      <c r="A30" s="15" t="s">
        <v>37</v>
      </c>
      <c r="B30" s="10"/>
      <c r="D30" s="10"/>
      <c r="E30" s="10"/>
      <c r="F30" s="40"/>
    </row>
    <row r="31" spans="1:21">
      <c r="A31" s="1" t="s">
        <v>16</v>
      </c>
      <c r="B31" s="1" t="s">
        <v>2</v>
      </c>
      <c r="D31" s="1" t="s">
        <v>17</v>
      </c>
      <c r="E31" s="1" t="s">
        <v>18</v>
      </c>
      <c r="F31" s="40"/>
    </row>
    <row r="32" spans="1:21">
      <c r="A32" s="9" t="s">
        <v>38</v>
      </c>
      <c r="B32" s="42">
        <v>1</v>
      </c>
      <c r="C32">
        <f t="shared" si="0"/>
        <v>3</v>
      </c>
      <c r="D32">
        <v>1.5</v>
      </c>
      <c r="E32">
        <f>_xlfn.RANK.EQ(D32, $D$32:$D$48)</f>
        <v>10</v>
      </c>
      <c r="F32" s="40">
        <f t="shared" si="2"/>
        <v>135</v>
      </c>
    </row>
    <row r="33" spans="1:16" ht="43.15">
      <c r="A33" s="9" t="s">
        <v>39</v>
      </c>
      <c r="B33">
        <v>1</v>
      </c>
      <c r="C33">
        <f t="shared" si="0"/>
        <v>3</v>
      </c>
      <c r="D33">
        <v>1.5</v>
      </c>
      <c r="E33">
        <f t="shared" ref="E33:E48" si="3">_xlfn.RANK.EQ(D33, $D$32:$D$48)</f>
        <v>10</v>
      </c>
      <c r="F33" s="40">
        <f t="shared" si="2"/>
        <v>135</v>
      </c>
      <c r="J33" s="9" t="s">
        <v>40</v>
      </c>
      <c r="K33" s="9" t="s">
        <v>41</v>
      </c>
      <c r="L33" s="9" t="s">
        <v>42</v>
      </c>
    </row>
    <row r="34" spans="1:16" ht="28.9">
      <c r="A34" s="9" t="s">
        <v>43</v>
      </c>
      <c r="B34">
        <v>1.5</v>
      </c>
      <c r="C34">
        <f t="shared" si="0"/>
        <v>2.5</v>
      </c>
      <c r="D34">
        <v>2</v>
      </c>
      <c r="E34">
        <f t="shared" si="3"/>
        <v>6</v>
      </c>
      <c r="F34" s="40">
        <f t="shared" si="2"/>
        <v>150</v>
      </c>
      <c r="J34" s="9" t="s">
        <v>44</v>
      </c>
      <c r="K34" s="9" t="s">
        <v>45</v>
      </c>
      <c r="L34" s="9" t="s">
        <v>46</v>
      </c>
    </row>
    <row r="35" spans="1:16" ht="43.15">
      <c r="A35" s="9" t="s">
        <v>47</v>
      </c>
      <c r="B35">
        <v>1</v>
      </c>
      <c r="C35">
        <f t="shared" si="0"/>
        <v>3</v>
      </c>
      <c r="D35">
        <v>2.5</v>
      </c>
      <c r="E35">
        <f t="shared" si="3"/>
        <v>3</v>
      </c>
      <c r="F35" s="40">
        <f t="shared" si="2"/>
        <v>225</v>
      </c>
      <c r="J35" s="9"/>
      <c r="K35" s="9" t="s">
        <v>48</v>
      </c>
      <c r="L35" s="9" t="s">
        <v>49</v>
      </c>
    </row>
    <row r="36" spans="1:16">
      <c r="A36" s="9" t="s">
        <v>50</v>
      </c>
      <c r="B36" s="42">
        <v>1</v>
      </c>
      <c r="C36">
        <f t="shared" si="0"/>
        <v>3</v>
      </c>
      <c r="D36">
        <v>3</v>
      </c>
      <c r="E36">
        <f t="shared" si="3"/>
        <v>1</v>
      </c>
      <c r="F36" s="40">
        <f t="shared" si="2"/>
        <v>270</v>
      </c>
    </row>
    <row r="37" spans="1:16">
      <c r="A37" s="36" t="s">
        <v>51</v>
      </c>
      <c r="B37">
        <v>2</v>
      </c>
      <c r="C37">
        <f t="shared" si="0"/>
        <v>2</v>
      </c>
      <c r="D37">
        <v>1</v>
      </c>
      <c r="E37">
        <f t="shared" si="3"/>
        <v>15</v>
      </c>
      <c r="F37" s="40">
        <f t="shared" si="2"/>
        <v>60</v>
      </c>
    </row>
    <row r="38" spans="1:16">
      <c r="A38" s="9" t="s">
        <v>52</v>
      </c>
      <c r="B38">
        <v>2</v>
      </c>
      <c r="C38">
        <f t="shared" si="0"/>
        <v>2</v>
      </c>
      <c r="D38">
        <v>1.5</v>
      </c>
      <c r="E38">
        <f t="shared" si="3"/>
        <v>10</v>
      </c>
      <c r="F38" s="40">
        <f t="shared" si="2"/>
        <v>90</v>
      </c>
    </row>
    <row r="39" spans="1:16">
      <c r="A39" s="9" t="s">
        <v>53</v>
      </c>
      <c r="B39">
        <v>2</v>
      </c>
      <c r="C39">
        <f t="shared" si="0"/>
        <v>2</v>
      </c>
      <c r="D39">
        <v>2</v>
      </c>
      <c r="E39">
        <f t="shared" si="3"/>
        <v>6</v>
      </c>
      <c r="F39" s="40">
        <f t="shared" si="2"/>
        <v>120</v>
      </c>
      <c r="J39" t="s">
        <v>54</v>
      </c>
    </row>
    <row r="40" spans="1:16" ht="28.9">
      <c r="A40" s="36" t="s">
        <v>55</v>
      </c>
      <c r="B40" s="42">
        <v>2.5</v>
      </c>
      <c r="C40">
        <f t="shared" si="0"/>
        <v>1.5</v>
      </c>
      <c r="D40">
        <v>1</v>
      </c>
      <c r="E40">
        <f t="shared" si="3"/>
        <v>15</v>
      </c>
      <c r="F40" s="40">
        <f t="shared" si="2"/>
        <v>45</v>
      </c>
      <c r="J40" t="s">
        <v>56</v>
      </c>
    </row>
    <row r="41" spans="1:16" ht="43.15">
      <c r="A41" s="9" t="s">
        <v>57</v>
      </c>
      <c r="B41">
        <v>2.5</v>
      </c>
      <c r="C41">
        <f t="shared" si="0"/>
        <v>1.5</v>
      </c>
      <c r="D41">
        <v>1.5</v>
      </c>
      <c r="E41">
        <f t="shared" si="3"/>
        <v>10</v>
      </c>
      <c r="F41" s="40">
        <f t="shared" si="2"/>
        <v>67.5</v>
      </c>
      <c r="J41" t="s">
        <v>58</v>
      </c>
    </row>
    <row r="42" spans="1:16">
      <c r="A42" s="9" t="s">
        <v>59</v>
      </c>
      <c r="B42">
        <v>2.5</v>
      </c>
      <c r="C42">
        <f t="shared" si="0"/>
        <v>1.5</v>
      </c>
      <c r="D42">
        <v>2</v>
      </c>
      <c r="E42">
        <f t="shared" si="3"/>
        <v>6</v>
      </c>
      <c r="F42" s="40">
        <f t="shared" si="2"/>
        <v>90</v>
      </c>
      <c r="L42">
        <v>1</v>
      </c>
      <c r="M42">
        <v>1.5</v>
      </c>
      <c r="N42">
        <v>2</v>
      </c>
      <c r="O42">
        <v>2.5</v>
      </c>
      <c r="P42">
        <v>3</v>
      </c>
    </row>
    <row r="43" spans="1:16" ht="57.6">
      <c r="A43" s="36" t="s">
        <v>60</v>
      </c>
      <c r="B43">
        <v>2.5</v>
      </c>
      <c r="C43">
        <f t="shared" si="0"/>
        <v>1.5</v>
      </c>
      <c r="D43">
        <v>2.5</v>
      </c>
      <c r="E43">
        <f t="shared" si="3"/>
        <v>3</v>
      </c>
      <c r="F43" s="40">
        <f t="shared" si="2"/>
        <v>112.5</v>
      </c>
      <c r="J43" t="s">
        <v>2</v>
      </c>
      <c r="L43" s="43" t="s">
        <v>61</v>
      </c>
      <c r="M43" s="43" t="s">
        <v>62</v>
      </c>
      <c r="N43" s="43" t="s">
        <v>63</v>
      </c>
      <c r="O43" s="43" t="s">
        <v>64</v>
      </c>
      <c r="P43" s="43" t="s">
        <v>65</v>
      </c>
    </row>
    <row r="44" spans="1:16" ht="156.6" customHeight="1">
      <c r="A44" s="9" t="s">
        <v>66</v>
      </c>
      <c r="B44">
        <v>2.5</v>
      </c>
      <c r="C44">
        <f t="shared" si="0"/>
        <v>1.5</v>
      </c>
      <c r="D44">
        <v>3</v>
      </c>
      <c r="E44">
        <f t="shared" si="3"/>
        <v>1</v>
      </c>
      <c r="F44" s="40">
        <f t="shared" si="2"/>
        <v>135</v>
      </c>
      <c r="J44" t="s">
        <v>67</v>
      </c>
      <c r="L44" s="43" t="s">
        <v>68</v>
      </c>
      <c r="M44" s="45" t="s">
        <v>69</v>
      </c>
      <c r="N44" s="43" t="s">
        <v>70</v>
      </c>
      <c r="O44" s="43" t="s">
        <v>71</v>
      </c>
      <c r="P44" s="43" t="s">
        <v>72</v>
      </c>
    </row>
    <row r="45" spans="1:16">
      <c r="A45" s="36" t="s">
        <v>73</v>
      </c>
      <c r="B45">
        <v>3</v>
      </c>
      <c r="C45">
        <f t="shared" si="0"/>
        <v>1</v>
      </c>
      <c r="D45">
        <v>1</v>
      </c>
      <c r="E45">
        <f t="shared" si="3"/>
        <v>15</v>
      </c>
      <c r="F45" s="40">
        <f t="shared" si="2"/>
        <v>30</v>
      </c>
      <c r="M45" s="44"/>
    </row>
    <row r="46" spans="1:16">
      <c r="A46" s="9" t="s">
        <v>74</v>
      </c>
      <c r="B46" s="42">
        <v>3</v>
      </c>
      <c r="C46">
        <f t="shared" si="0"/>
        <v>1</v>
      </c>
      <c r="D46">
        <v>1.5</v>
      </c>
      <c r="E46">
        <f t="shared" si="3"/>
        <v>10</v>
      </c>
      <c r="F46" s="40">
        <f t="shared" si="2"/>
        <v>45</v>
      </c>
    </row>
    <row r="47" spans="1:16" ht="28.9">
      <c r="A47" s="9" t="s">
        <v>75</v>
      </c>
      <c r="B47">
        <v>3</v>
      </c>
      <c r="C47">
        <f t="shared" si="0"/>
        <v>1</v>
      </c>
      <c r="D47">
        <v>2</v>
      </c>
      <c r="E47">
        <f t="shared" si="3"/>
        <v>6</v>
      </c>
      <c r="F47" s="40">
        <f t="shared" si="2"/>
        <v>60</v>
      </c>
    </row>
    <row r="48" spans="1:16" ht="28.9">
      <c r="A48" s="36" t="s">
        <v>76</v>
      </c>
      <c r="B48" s="42">
        <v>3</v>
      </c>
      <c r="C48">
        <f t="shared" si="0"/>
        <v>1</v>
      </c>
      <c r="D48">
        <v>2.5</v>
      </c>
      <c r="E48">
        <f t="shared" si="3"/>
        <v>3</v>
      </c>
      <c r="F48" s="40">
        <f t="shared" si="2"/>
        <v>75</v>
      </c>
    </row>
    <row r="49" spans="1:6">
      <c r="F49" s="40"/>
    </row>
    <row r="50" spans="1:6">
      <c r="A50" s="16" t="s">
        <v>77</v>
      </c>
      <c r="B50" s="12"/>
      <c r="D50" s="12"/>
      <c r="E50" s="12"/>
      <c r="F50" s="40"/>
    </row>
    <row r="51" spans="1:6">
      <c r="A51" s="1" t="s">
        <v>16</v>
      </c>
      <c r="B51" s="1" t="s">
        <v>2</v>
      </c>
      <c r="D51" s="1" t="s">
        <v>17</v>
      </c>
      <c r="E51" s="1" t="s">
        <v>18</v>
      </c>
      <c r="F51" s="40"/>
    </row>
    <row r="52" spans="1:6" ht="28.9">
      <c r="A52" s="9" t="s">
        <v>78</v>
      </c>
      <c r="B52">
        <v>1</v>
      </c>
      <c r="C52">
        <f t="shared" si="0"/>
        <v>3</v>
      </c>
      <c r="D52">
        <v>1</v>
      </c>
      <c r="E52">
        <f>_xlfn.RANK.EQ(D52, $D$52:$D$63)</f>
        <v>11</v>
      </c>
      <c r="F52" s="40">
        <f t="shared" si="2"/>
        <v>90</v>
      </c>
    </row>
    <row r="53" spans="1:6" ht="28.9">
      <c r="A53" s="9" t="s">
        <v>79</v>
      </c>
      <c r="B53">
        <v>1</v>
      </c>
      <c r="C53">
        <f t="shared" si="0"/>
        <v>3</v>
      </c>
      <c r="D53">
        <v>1.5</v>
      </c>
      <c r="E53">
        <f t="shared" ref="E53:E63" si="4">_xlfn.RANK.EQ(D53, $D$52:$D$63)</f>
        <v>9</v>
      </c>
      <c r="F53" s="40">
        <f t="shared" si="2"/>
        <v>135</v>
      </c>
    </row>
    <row r="54" spans="1:6" ht="28.9">
      <c r="A54" s="36" t="s">
        <v>80</v>
      </c>
      <c r="B54">
        <v>1</v>
      </c>
      <c r="C54">
        <f t="shared" si="0"/>
        <v>3</v>
      </c>
      <c r="D54">
        <v>2</v>
      </c>
      <c r="E54">
        <f t="shared" si="4"/>
        <v>7</v>
      </c>
      <c r="F54" s="40">
        <f t="shared" si="2"/>
        <v>180</v>
      </c>
    </row>
    <row r="55" spans="1:6">
      <c r="A55" s="9" t="s">
        <v>81</v>
      </c>
      <c r="B55">
        <v>1</v>
      </c>
      <c r="C55">
        <f t="shared" si="0"/>
        <v>3</v>
      </c>
      <c r="D55">
        <v>2.5</v>
      </c>
      <c r="E55">
        <f t="shared" si="4"/>
        <v>3</v>
      </c>
      <c r="F55" s="40">
        <f t="shared" si="2"/>
        <v>225</v>
      </c>
    </row>
    <row r="56" spans="1:6" ht="28.9">
      <c r="A56" s="9" t="s">
        <v>82</v>
      </c>
      <c r="B56">
        <v>2</v>
      </c>
      <c r="C56">
        <f t="shared" si="0"/>
        <v>2</v>
      </c>
      <c r="D56">
        <v>1</v>
      </c>
      <c r="E56">
        <f t="shared" si="4"/>
        <v>11</v>
      </c>
      <c r="F56" s="40">
        <f t="shared" si="2"/>
        <v>60</v>
      </c>
    </row>
    <row r="57" spans="1:6" ht="28.9">
      <c r="A57" s="9" t="s">
        <v>83</v>
      </c>
      <c r="B57">
        <v>2</v>
      </c>
      <c r="C57">
        <f t="shared" si="0"/>
        <v>2</v>
      </c>
      <c r="D57">
        <v>1.5</v>
      </c>
      <c r="E57">
        <f t="shared" si="4"/>
        <v>9</v>
      </c>
      <c r="F57" s="40">
        <f t="shared" si="2"/>
        <v>90</v>
      </c>
    </row>
    <row r="58" spans="1:6" ht="28.9">
      <c r="A58" s="9" t="s">
        <v>84</v>
      </c>
      <c r="B58">
        <v>2</v>
      </c>
      <c r="C58">
        <f t="shared" si="0"/>
        <v>2</v>
      </c>
      <c r="D58">
        <v>2</v>
      </c>
      <c r="E58">
        <f t="shared" si="4"/>
        <v>7</v>
      </c>
      <c r="F58" s="40">
        <f t="shared" si="2"/>
        <v>120</v>
      </c>
    </row>
    <row r="59" spans="1:6" ht="28.9">
      <c r="A59" s="36" t="s">
        <v>85</v>
      </c>
      <c r="B59">
        <v>1.5</v>
      </c>
      <c r="C59">
        <f t="shared" si="0"/>
        <v>2.5</v>
      </c>
      <c r="D59">
        <v>2.5</v>
      </c>
      <c r="E59">
        <f t="shared" si="4"/>
        <v>3</v>
      </c>
      <c r="F59" s="40">
        <f t="shared" si="2"/>
        <v>187.5</v>
      </c>
    </row>
    <row r="60" spans="1:6" ht="28.9">
      <c r="A60" s="9" t="s">
        <v>86</v>
      </c>
      <c r="B60" s="42">
        <v>2.5</v>
      </c>
      <c r="C60">
        <f t="shared" si="0"/>
        <v>1.5</v>
      </c>
      <c r="D60">
        <v>2.5</v>
      </c>
      <c r="E60">
        <f t="shared" si="4"/>
        <v>3</v>
      </c>
      <c r="F60" s="40">
        <f t="shared" si="2"/>
        <v>112.5</v>
      </c>
    </row>
    <row r="61" spans="1:6" ht="28.9">
      <c r="A61" s="9" t="s">
        <v>87</v>
      </c>
      <c r="B61">
        <v>2.5</v>
      </c>
      <c r="C61">
        <f t="shared" si="0"/>
        <v>1.5</v>
      </c>
      <c r="D61">
        <v>3</v>
      </c>
      <c r="E61">
        <f t="shared" si="4"/>
        <v>1</v>
      </c>
      <c r="F61" s="40">
        <f t="shared" si="2"/>
        <v>135</v>
      </c>
    </row>
    <row r="62" spans="1:6" ht="28.9">
      <c r="A62" s="9" t="s">
        <v>88</v>
      </c>
      <c r="B62">
        <v>3</v>
      </c>
      <c r="C62">
        <f t="shared" si="0"/>
        <v>1</v>
      </c>
      <c r="D62">
        <v>2.5</v>
      </c>
      <c r="E62">
        <f t="shared" si="4"/>
        <v>3</v>
      </c>
      <c r="F62" s="40">
        <f t="shared" si="2"/>
        <v>75</v>
      </c>
    </row>
    <row r="63" spans="1:6">
      <c r="A63" s="9" t="s">
        <v>89</v>
      </c>
      <c r="B63" s="42">
        <v>3</v>
      </c>
      <c r="C63">
        <f t="shared" si="0"/>
        <v>1</v>
      </c>
      <c r="D63">
        <v>3</v>
      </c>
      <c r="E63">
        <f t="shared" si="4"/>
        <v>1</v>
      </c>
      <c r="F63" s="40">
        <f t="shared" si="2"/>
        <v>90</v>
      </c>
    </row>
    <row r="64" spans="1:6">
      <c r="F64" s="40"/>
    </row>
    <row r="65" spans="1:6">
      <c r="A65" s="18" t="s">
        <v>90</v>
      </c>
      <c r="B65" s="19"/>
      <c r="D65" s="19"/>
      <c r="E65" s="19"/>
      <c r="F65" s="40"/>
    </row>
    <row r="66" spans="1:6">
      <c r="A66" s="1" t="s">
        <v>16</v>
      </c>
      <c r="B66" s="1" t="s">
        <v>2</v>
      </c>
      <c r="D66" s="1" t="s">
        <v>17</v>
      </c>
      <c r="E66" s="1" t="s">
        <v>18</v>
      </c>
      <c r="F66" s="40"/>
    </row>
    <row r="67" spans="1:6" ht="28.9">
      <c r="A67" s="36" t="s">
        <v>91</v>
      </c>
      <c r="B67">
        <v>1</v>
      </c>
      <c r="C67">
        <f t="shared" si="0"/>
        <v>3</v>
      </c>
      <c r="D67">
        <v>3</v>
      </c>
      <c r="E67">
        <f>_xlfn.RANK.EQ(D67, $D$67:$D$78)</f>
        <v>1</v>
      </c>
      <c r="F67" s="40">
        <f t="shared" si="2"/>
        <v>270</v>
      </c>
    </row>
    <row r="68" spans="1:6" ht="28.9">
      <c r="A68" s="36" t="s">
        <v>92</v>
      </c>
      <c r="B68">
        <v>1.5</v>
      </c>
      <c r="C68">
        <f t="shared" si="0"/>
        <v>2.5</v>
      </c>
      <c r="D68">
        <v>1.5</v>
      </c>
      <c r="E68">
        <f t="shared" ref="E68:E78" si="5">_xlfn.RANK.EQ(D68, $D$67:$D$78)</f>
        <v>8</v>
      </c>
      <c r="F68" s="40">
        <f t="shared" si="2"/>
        <v>112.5</v>
      </c>
    </row>
    <row r="69" spans="1:6">
      <c r="A69" s="9" t="s">
        <v>93</v>
      </c>
      <c r="B69">
        <v>2</v>
      </c>
      <c r="C69">
        <f t="shared" si="0"/>
        <v>2</v>
      </c>
      <c r="D69">
        <v>1</v>
      </c>
      <c r="E69">
        <f t="shared" si="5"/>
        <v>11</v>
      </c>
      <c r="F69" s="40">
        <f t="shared" si="2"/>
        <v>60</v>
      </c>
    </row>
    <row r="70" spans="1:6" ht="57.6">
      <c r="A70" s="9" t="s">
        <v>94</v>
      </c>
      <c r="B70">
        <v>2.5</v>
      </c>
      <c r="C70">
        <f t="shared" si="0"/>
        <v>1.5</v>
      </c>
      <c r="D70">
        <v>2.5</v>
      </c>
      <c r="E70">
        <f t="shared" si="5"/>
        <v>3</v>
      </c>
      <c r="F70" s="40">
        <f t="shared" si="2"/>
        <v>112.5</v>
      </c>
    </row>
    <row r="71" spans="1:6" ht="28.9">
      <c r="A71" s="9" t="s">
        <v>95</v>
      </c>
      <c r="B71">
        <v>2.5</v>
      </c>
      <c r="C71">
        <f t="shared" si="0"/>
        <v>1.5</v>
      </c>
      <c r="D71">
        <v>1</v>
      </c>
      <c r="E71">
        <f t="shared" si="5"/>
        <v>11</v>
      </c>
      <c r="F71" s="40">
        <f t="shared" si="2"/>
        <v>45</v>
      </c>
    </row>
    <row r="72" spans="1:6">
      <c r="A72" s="36" t="s">
        <v>96</v>
      </c>
      <c r="B72">
        <v>2.5</v>
      </c>
      <c r="C72">
        <f t="shared" si="0"/>
        <v>1.5</v>
      </c>
      <c r="D72">
        <v>1.5</v>
      </c>
      <c r="E72">
        <f t="shared" si="5"/>
        <v>8</v>
      </c>
      <c r="F72" s="40">
        <f t="shared" si="2"/>
        <v>67.5</v>
      </c>
    </row>
    <row r="73" spans="1:6" ht="28.9">
      <c r="A73" s="9" t="s">
        <v>97</v>
      </c>
      <c r="B73">
        <v>2.5</v>
      </c>
      <c r="C73">
        <f t="shared" si="0"/>
        <v>1.5</v>
      </c>
      <c r="D73">
        <v>2</v>
      </c>
      <c r="E73">
        <f t="shared" si="5"/>
        <v>6</v>
      </c>
      <c r="F73" s="40">
        <f t="shared" si="2"/>
        <v>90</v>
      </c>
    </row>
    <row r="74" spans="1:6" ht="43.15">
      <c r="A74" s="9" t="s">
        <v>98</v>
      </c>
      <c r="B74">
        <v>2.5</v>
      </c>
      <c r="C74">
        <f t="shared" si="0"/>
        <v>1.5</v>
      </c>
      <c r="D74">
        <v>2.5</v>
      </c>
      <c r="E74">
        <f t="shared" si="5"/>
        <v>3</v>
      </c>
      <c r="F74" s="40">
        <f t="shared" si="2"/>
        <v>112.5</v>
      </c>
    </row>
    <row r="75" spans="1:6" ht="28.9">
      <c r="A75" s="9" t="s">
        <v>99</v>
      </c>
      <c r="B75">
        <v>2.5</v>
      </c>
      <c r="C75">
        <f t="shared" si="0"/>
        <v>1.5</v>
      </c>
      <c r="D75">
        <v>3</v>
      </c>
      <c r="E75">
        <f t="shared" si="5"/>
        <v>1</v>
      </c>
      <c r="F75" s="40">
        <f t="shared" si="2"/>
        <v>135</v>
      </c>
    </row>
    <row r="76" spans="1:6">
      <c r="A76" s="9" t="s">
        <v>100</v>
      </c>
      <c r="B76" s="42">
        <v>3</v>
      </c>
      <c r="C76">
        <f t="shared" si="0"/>
        <v>1</v>
      </c>
      <c r="D76">
        <v>1.5</v>
      </c>
      <c r="E76">
        <f t="shared" si="5"/>
        <v>8</v>
      </c>
      <c r="F76" s="40">
        <f t="shared" si="2"/>
        <v>45</v>
      </c>
    </row>
    <row r="77" spans="1:6" ht="28.9">
      <c r="A77" s="9" t="s">
        <v>101</v>
      </c>
      <c r="B77" s="42">
        <v>3</v>
      </c>
      <c r="C77">
        <f t="shared" ref="C77:C122" si="6">SUM(4-B77)</f>
        <v>1</v>
      </c>
      <c r="D77">
        <v>2</v>
      </c>
      <c r="E77">
        <f t="shared" si="5"/>
        <v>6</v>
      </c>
      <c r="F77" s="40">
        <f t="shared" ref="F77:F122" si="7">SUM((C77*$B$4)*(D77*$D$4)*10)</f>
        <v>60</v>
      </c>
    </row>
    <row r="78" spans="1:6">
      <c r="A78" s="9" t="s">
        <v>102</v>
      </c>
      <c r="B78" s="42">
        <v>3</v>
      </c>
      <c r="C78">
        <f t="shared" si="6"/>
        <v>1</v>
      </c>
      <c r="D78">
        <v>2.5</v>
      </c>
      <c r="E78">
        <f t="shared" si="5"/>
        <v>3</v>
      </c>
      <c r="F78" s="40">
        <f t="shared" si="7"/>
        <v>75</v>
      </c>
    </row>
    <row r="79" spans="1:6">
      <c r="F79" s="40"/>
    </row>
    <row r="80" spans="1:6">
      <c r="A80" s="17" t="s">
        <v>103</v>
      </c>
      <c r="B80" s="14"/>
      <c r="D80" s="14"/>
      <c r="E80" s="14"/>
      <c r="F80" s="40"/>
    </row>
    <row r="81" spans="1:6">
      <c r="A81" s="1" t="s">
        <v>16</v>
      </c>
      <c r="B81" s="1" t="s">
        <v>2</v>
      </c>
      <c r="D81" s="1" t="s">
        <v>17</v>
      </c>
      <c r="E81" s="1" t="s">
        <v>18</v>
      </c>
      <c r="F81" s="40"/>
    </row>
    <row r="82" spans="1:6" ht="28.9">
      <c r="A82" s="9" t="s">
        <v>104</v>
      </c>
      <c r="B82">
        <v>1</v>
      </c>
      <c r="C82">
        <f t="shared" si="6"/>
        <v>3</v>
      </c>
      <c r="D82">
        <v>2.5</v>
      </c>
      <c r="E82">
        <f>_xlfn.RANK.EQ(D82, $D$82:$D$98)</f>
        <v>7</v>
      </c>
      <c r="F82" s="40">
        <f t="shared" si="7"/>
        <v>225</v>
      </c>
    </row>
    <row r="83" spans="1:6" ht="28.9">
      <c r="A83" s="9" t="s">
        <v>105</v>
      </c>
      <c r="B83">
        <v>1</v>
      </c>
      <c r="C83">
        <f t="shared" si="6"/>
        <v>3</v>
      </c>
      <c r="D83">
        <v>3</v>
      </c>
      <c r="E83">
        <f t="shared" ref="E83:E98" si="8">_xlfn.RANK.EQ(D83, $D$82:$D$98)</f>
        <v>1</v>
      </c>
      <c r="F83" s="40">
        <f t="shared" si="7"/>
        <v>270</v>
      </c>
    </row>
    <row r="84" spans="1:6" ht="28.9">
      <c r="A84" s="36" t="s">
        <v>106</v>
      </c>
      <c r="B84">
        <v>1.5</v>
      </c>
      <c r="C84">
        <f t="shared" si="6"/>
        <v>2.5</v>
      </c>
      <c r="D84">
        <v>1</v>
      </c>
      <c r="E84">
        <f t="shared" si="8"/>
        <v>17</v>
      </c>
      <c r="F84" s="40">
        <f t="shared" si="7"/>
        <v>75</v>
      </c>
    </row>
    <row r="85" spans="1:6" ht="28.9">
      <c r="A85" s="9" t="s">
        <v>107</v>
      </c>
      <c r="B85">
        <v>1.5</v>
      </c>
      <c r="C85">
        <f t="shared" si="6"/>
        <v>2.5</v>
      </c>
      <c r="D85">
        <v>1.5</v>
      </c>
      <c r="E85">
        <f t="shared" si="8"/>
        <v>14</v>
      </c>
      <c r="F85" s="40">
        <f t="shared" si="7"/>
        <v>112.5</v>
      </c>
    </row>
    <row r="86" spans="1:6" ht="28.9">
      <c r="A86" s="9" t="s">
        <v>108</v>
      </c>
      <c r="B86" s="42">
        <v>1.5</v>
      </c>
      <c r="C86">
        <f t="shared" si="6"/>
        <v>2.5</v>
      </c>
      <c r="D86">
        <v>2</v>
      </c>
      <c r="E86">
        <f t="shared" si="8"/>
        <v>11</v>
      </c>
      <c r="F86" s="40">
        <f t="shared" si="7"/>
        <v>150</v>
      </c>
    </row>
    <row r="87" spans="1:6" ht="28.9">
      <c r="A87" s="9" t="s">
        <v>109</v>
      </c>
      <c r="B87">
        <v>1.5</v>
      </c>
      <c r="C87">
        <f t="shared" si="6"/>
        <v>2.5</v>
      </c>
      <c r="D87">
        <v>2.5</v>
      </c>
      <c r="E87">
        <f t="shared" si="8"/>
        <v>7</v>
      </c>
      <c r="F87" s="40">
        <f t="shared" si="7"/>
        <v>187.5</v>
      </c>
    </row>
    <row r="88" spans="1:6" ht="28.9">
      <c r="A88" s="9" t="s">
        <v>110</v>
      </c>
      <c r="B88">
        <v>1.5</v>
      </c>
      <c r="C88">
        <f t="shared" si="6"/>
        <v>2.5</v>
      </c>
      <c r="D88">
        <v>3</v>
      </c>
      <c r="E88">
        <f t="shared" si="8"/>
        <v>1</v>
      </c>
      <c r="F88" s="40">
        <f t="shared" si="7"/>
        <v>225</v>
      </c>
    </row>
    <row r="89" spans="1:6">
      <c r="A89" s="9" t="s">
        <v>111</v>
      </c>
      <c r="B89">
        <v>1.5</v>
      </c>
      <c r="C89">
        <f t="shared" si="6"/>
        <v>2.5</v>
      </c>
      <c r="D89">
        <v>3</v>
      </c>
      <c r="E89">
        <f t="shared" si="8"/>
        <v>1</v>
      </c>
      <c r="F89" s="40">
        <f t="shared" si="7"/>
        <v>225</v>
      </c>
    </row>
    <row r="90" spans="1:6">
      <c r="A90" s="9" t="s">
        <v>112</v>
      </c>
      <c r="B90">
        <v>2</v>
      </c>
      <c r="C90">
        <f t="shared" si="6"/>
        <v>2</v>
      </c>
      <c r="D90">
        <v>1.5</v>
      </c>
      <c r="E90">
        <f t="shared" si="8"/>
        <v>14</v>
      </c>
      <c r="F90" s="40">
        <f t="shared" si="7"/>
        <v>90</v>
      </c>
    </row>
    <row r="91" spans="1:6">
      <c r="A91" s="9" t="s">
        <v>113</v>
      </c>
      <c r="B91">
        <v>2</v>
      </c>
      <c r="C91">
        <f t="shared" si="6"/>
        <v>2</v>
      </c>
      <c r="D91">
        <v>2</v>
      </c>
      <c r="E91">
        <f t="shared" si="8"/>
        <v>11</v>
      </c>
      <c r="F91" s="40">
        <f t="shared" si="7"/>
        <v>120</v>
      </c>
    </row>
    <row r="92" spans="1:6">
      <c r="A92" s="9" t="s">
        <v>114</v>
      </c>
      <c r="B92">
        <v>2</v>
      </c>
      <c r="C92">
        <f t="shared" si="6"/>
        <v>2</v>
      </c>
      <c r="D92">
        <v>2.5</v>
      </c>
      <c r="E92">
        <f t="shared" si="8"/>
        <v>7</v>
      </c>
      <c r="F92" s="40">
        <f t="shared" si="7"/>
        <v>150</v>
      </c>
    </row>
    <row r="93" spans="1:6">
      <c r="A93" s="9" t="s">
        <v>115</v>
      </c>
      <c r="B93" s="42">
        <v>2</v>
      </c>
      <c r="C93">
        <f t="shared" si="6"/>
        <v>2</v>
      </c>
      <c r="D93">
        <v>3</v>
      </c>
      <c r="E93">
        <f t="shared" si="8"/>
        <v>1</v>
      </c>
      <c r="F93" s="40">
        <f t="shared" si="7"/>
        <v>180</v>
      </c>
    </row>
    <row r="94" spans="1:6">
      <c r="A94" s="9" t="s">
        <v>116</v>
      </c>
      <c r="B94" s="42">
        <v>2</v>
      </c>
      <c r="C94">
        <f t="shared" si="6"/>
        <v>2</v>
      </c>
      <c r="D94">
        <v>3</v>
      </c>
      <c r="E94">
        <f t="shared" si="8"/>
        <v>1</v>
      </c>
      <c r="F94" s="40">
        <f t="shared" si="7"/>
        <v>180</v>
      </c>
    </row>
    <row r="95" spans="1:6" ht="28.9">
      <c r="A95" s="9" t="s">
        <v>117</v>
      </c>
      <c r="B95">
        <v>2.5</v>
      </c>
      <c r="C95">
        <f t="shared" si="6"/>
        <v>1.5</v>
      </c>
      <c r="D95">
        <v>1.5</v>
      </c>
      <c r="E95">
        <f t="shared" si="8"/>
        <v>14</v>
      </c>
      <c r="F95" s="40">
        <f t="shared" si="7"/>
        <v>67.5</v>
      </c>
    </row>
    <row r="96" spans="1:6" ht="28.9">
      <c r="A96" s="9" t="s">
        <v>118</v>
      </c>
      <c r="B96" s="42">
        <v>2.5</v>
      </c>
      <c r="C96">
        <f t="shared" si="6"/>
        <v>1.5</v>
      </c>
      <c r="D96">
        <v>2.5</v>
      </c>
      <c r="E96">
        <f t="shared" si="8"/>
        <v>7</v>
      </c>
      <c r="F96" s="40">
        <f t="shared" si="7"/>
        <v>112.5</v>
      </c>
    </row>
    <row r="97" spans="1:6">
      <c r="A97" s="20" t="s">
        <v>119</v>
      </c>
      <c r="B97" s="42">
        <v>3</v>
      </c>
      <c r="C97">
        <f t="shared" si="6"/>
        <v>1</v>
      </c>
      <c r="D97">
        <v>2</v>
      </c>
      <c r="E97">
        <f t="shared" si="8"/>
        <v>11</v>
      </c>
      <c r="F97" s="40">
        <f t="shared" si="7"/>
        <v>60</v>
      </c>
    </row>
    <row r="98" spans="1:6" ht="28.9">
      <c r="A98" s="9" t="s">
        <v>120</v>
      </c>
      <c r="B98" s="42">
        <v>3</v>
      </c>
      <c r="C98">
        <f t="shared" si="6"/>
        <v>1</v>
      </c>
      <c r="D98">
        <v>3</v>
      </c>
      <c r="E98">
        <f t="shared" si="8"/>
        <v>1</v>
      </c>
      <c r="F98" s="40">
        <f t="shared" si="7"/>
        <v>90</v>
      </c>
    </row>
    <row r="99" spans="1:6">
      <c r="F99" s="40"/>
    </row>
    <row r="100" spans="1:6">
      <c r="A100" s="22" t="s">
        <v>121</v>
      </c>
      <c r="B100" s="21"/>
      <c r="D100" s="21"/>
      <c r="E100" s="21"/>
      <c r="F100" s="40"/>
    </row>
    <row r="101" spans="1:6">
      <c r="A101" s="1" t="s">
        <v>16</v>
      </c>
      <c r="B101" s="1" t="s">
        <v>2</v>
      </c>
      <c r="D101" s="1" t="s">
        <v>17</v>
      </c>
      <c r="E101" s="1" t="s">
        <v>18</v>
      </c>
      <c r="F101" s="40"/>
    </row>
    <row r="102" spans="1:6" ht="43.15">
      <c r="A102" s="9" t="s">
        <v>122</v>
      </c>
      <c r="B102">
        <v>1</v>
      </c>
      <c r="C102">
        <f t="shared" si="6"/>
        <v>3</v>
      </c>
      <c r="D102">
        <v>1</v>
      </c>
      <c r="E102">
        <f>_xlfn.RANK.EQ(D102, $D$102:$D$122)</f>
        <v>19</v>
      </c>
      <c r="F102" s="40">
        <f t="shared" si="7"/>
        <v>90</v>
      </c>
    </row>
    <row r="103" spans="1:6" ht="28.9">
      <c r="A103" s="9" t="s">
        <v>123</v>
      </c>
      <c r="B103" s="42">
        <v>1</v>
      </c>
      <c r="C103">
        <f t="shared" si="6"/>
        <v>3</v>
      </c>
      <c r="D103">
        <v>2</v>
      </c>
      <c r="E103">
        <f t="shared" ref="E103:E122" si="9">_xlfn.RANK.EQ(D103, $D$102:$D$122)</f>
        <v>13</v>
      </c>
      <c r="F103" s="40">
        <f t="shared" si="7"/>
        <v>180</v>
      </c>
    </row>
    <row r="104" spans="1:6" ht="28.9">
      <c r="A104" s="9" t="s">
        <v>124</v>
      </c>
      <c r="B104">
        <v>1</v>
      </c>
      <c r="C104">
        <f t="shared" si="6"/>
        <v>3</v>
      </c>
      <c r="D104">
        <v>2.5</v>
      </c>
      <c r="E104">
        <f t="shared" si="9"/>
        <v>8</v>
      </c>
      <c r="F104" s="40">
        <f t="shared" si="7"/>
        <v>225</v>
      </c>
    </row>
    <row r="105" spans="1:6">
      <c r="A105" s="9" t="s">
        <v>125</v>
      </c>
      <c r="B105">
        <v>1</v>
      </c>
      <c r="C105">
        <f t="shared" si="6"/>
        <v>3</v>
      </c>
      <c r="D105">
        <v>3</v>
      </c>
      <c r="E105">
        <f t="shared" si="9"/>
        <v>1</v>
      </c>
      <c r="F105" s="40">
        <f t="shared" si="7"/>
        <v>270</v>
      </c>
    </row>
    <row r="106" spans="1:6" ht="28.9">
      <c r="A106" s="9" t="s">
        <v>126</v>
      </c>
      <c r="B106" s="42">
        <v>1</v>
      </c>
      <c r="C106">
        <f t="shared" si="6"/>
        <v>3</v>
      </c>
      <c r="D106">
        <v>3</v>
      </c>
      <c r="E106">
        <f t="shared" si="9"/>
        <v>1</v>
      </c>
      <c r="F106" s="40">
        <f t="shared" si="7"/>
        <v>270</v>
      </c>
    </row>
    <row r="107" spans="1:6" ht="28.9">
      <c r="A107" s="9" t="s">
        <v>127</v>
      </c>
      <c r="B107">
        <v>1.5</v>
      </c>
      <c r="C107">
        <f t="shared" si="6"/>
        <v>2.5</v>
      </c>
      <c r="D107">
        <v>1.5</v>
      </c>
      <c r="E107">
        <f t="shared" si="9"/>
        <v>17</v>
      </c>
      <c r="F107" s="40">
        <f t="shared" si="7"/>
        <v>112.5</v>
      </c>
    </row>
    <row r="108" spans="1:6" ht="28.9">
      <c r="A108" s="9" t="s">
        <v>128</v>
      </c>
      <c r="B108">
        <v>1.5</v>
      </c>
      <c r="C108">
        <f t="shared" si="6"/>
        <v>2.5</v>
      </c>
      <c r="D108">
        <v>2</v>
      </c>
      <c r="E108">
        <f t="shared" si="9"/>
        <v>13</v>
      </c>
      <c r="F108" s="40">
        <f t="shared" si="7"/>
        <v>150</v>
      </c>
    </row>
    <row r="109" spans="1:6" ht="28.9">
      <c r="A109" s="9" t="s">
        <v>129</v>
      </c>
      <c r="B109" s="42">
        <v>1.5</v>
      </c>
      <c r="C109">
        <f t="shared" si="6"/>
        <v>2.5</v>
      </c>
      <c r="D109">
        <v>2.5</v>
      </c>
      <c r="E109">
        <f t="shared" si="9"/>
        <v>8</v>
      </c>
      <c r="F109" s="40">
        <f t="shared" si="7"/>
        <v>187.5</v>
      </c>
    </row>
    <row r="110" spans="1:6" ht="28.9">
      <c r="A110" s="9" t="s">
        <v>130</v>
      </c>
      <c r="B110" s="42">
        <v>1.5</v>
      </c>
      <c r="C110">
        <f t="shared" si="6"/>
        <v>2.5</v>
      </c>
      <c r="D110">
        <v>3</v>
      </c>
      <c r="E110">
        <f t="shared" si="9"/>
        <v>1</v>
      </c>
      <c r="F110" s="40">
        <f t="shared" si="7"/>
        <v>225</v>
      </c>
    </row>
    <row r="111" spans="1:6" ht="57.6">
      <c r="A111" s="9" t="s">
        <v>131</v>
      </c>
      <c r="B111" s="42">
        <v>1.5</v>
      </c>
      <c r="C111">
        <f t="shared" si="6"/>
        <v>2.5</v>
      </c>
      <c r="D111">
        <v>3</v>
      </c>
      <c r="E111">
        <f t="shared" si="9"/>
        <v>1</v>
      </c>
      <c r="F111" s="40">
        <f t="shared" si="7"/>
        <v>225</v>
      </c>
    </row>
    <row r="112" spans="1:6">
      <c r="A112" s="9" t="s">
        <v>132</v>
      </c>
      <c r="B112">
        <v>2</v>
      </c>
      <c r="C112">
        <f t="shared" si="6"/>
        <v>2</v>
      </c>
      <c r="D112">
        <v>1.5</v>
      </c>
      <c r="E112">
        <f t="shared" si="9"/>
        <v>17</v>
      </c>
      <c r="F112" s="40">
        <f t="shared" si="7"/>
        <v>90</v>
      </c>
    </row>
    <row r="113" spans="1:6">
      <c r="A113" s="9" t="s">
        <v>133</v>
      </c>
      <c r="B113">
        <v>2</v>
      </c>
      <c r="C113">
        <f t="shared" si="6"/>
        <v>2</v>
      </c>
      <c r="D113">
        <v>2.5</v>
      </c>
      <c r="E113">
        <f t="shared" si="9"/>
        <v>8</v>
      </c>
      <c r="F113" s="40">
        <f t="shared" si="7"/>
        <v>150</v>
      </c>
    </row>
    <row r="114" spans="1:6">
      <c r="A114" s="9" t="s">
        <v>134</v>
      </c>
      <c r="B114">
        <v>2</v>
      </c>
      <c r="C114">
        <f t="shared" si="6"/>
        <v>2</v>
      </c>
      <c r="D114">
        <v>3</v>
      </c>
      <c r="E114">
        <f t="shared" si="9"/>
        <v>1</v>
      </c>
      <c r="F114" s="40">
        <f t="shared" si="7"/>
        <v>180</v>
      </c>
    </row>
    <row r="115" spans="1:6">
      <c r="A115" s="9" t="s">
        <v>135</v>
      </c>
      <c r="B115" s="42">
        <v>2.5</v>
      </c>
      <c r="C115">
        <f t="shared" si="6"/>
        <v>1.5</v>
      </c>
      <c r="D115" s="42">
        <v>1</v>
      </c>
      <c r="E115">
        <f t="shared" si="9"/>
        <v>19</v>
      </c>
      <c r="F115" s="40">
        <f t="shared" si="7"/>
        <v>45</v>
      </c>
    </row>
    <row r="116" spans="1:6" ht="28.9">
      <c r="A116" s="9" t="s">
        <v>136</v>
      </c>
      <c r="B116" s="42">
        <v>2.5</v>
      </c>
      <c r="C116">
        <f t="shared" si="6"/>
        <v>1.5</v>
      </c>
      <c r="D116" s="42">
        <v>1</v>
      </c>
      <c r="E116">
        <f t="shared" si="9"/>
        <v>19</v>
      </c>
      <c r="F116" s="40">
        <f t="shared" si="7"/>
        <v>45</v>
      </c>
    </row>
    <row r="117" spans="1:6" ht="28.9">
      <c r="A117" s="9" t="s">
        <v>137</v>
      </c>
      <c r="B117" s="42">
        <v>2.5</v>
      </c>
      <c r="C117">
        <f t="shared" si="6"/>
        <v>1.5</v>
      </c>
      <c r="D117">
        <v>2</v>
      </c>
      <c r="E117">
        <f t="shared" si="9"/>
        <v>13</v>
      </c>
      <c r="F117" s="40">
        <f t="shared" si="7"/>
        <v>90</v>
      </c>
    </row>
    <row r="118" spans="1:6">
      <c r="A118" s="9" t="s">
        <v>138</v>
      </c>
      <c r="B118" s="42">
        <v>2.5</v>
      </c>
      <c r="C118">
        <f t="shared" si="6"/>
        <v>1.5</v>
      </c>
      <c r="D118">
        <v>2.5</v>
      </c>
      <c r="E118">
        <f t="shared" si="9"/>
        <v>8</v>
      </c>
      <c r="F118" s="40">
        <f t="shared" si="7"/>
        <v>112.5</v>
      </c>
    </row>
    <row r="119" spans="1:6">
      <c r="A119" s="9" t="s">
        <v>139</v>
      </c>
      <c r="B119" s="42">
        <v>2.5</v>
      </c>
      <c r="C119">
        <f t="shared" si="6"/>
        <v>1.5</v>
      </c>
      <c r="D119" s="42">
        <v>3</v>
      </c>
      <c r="E119">
        <f t="shared" si="9"/>
        <v>1</v>
      </c>
      <c r="F119" s="40">
        <f t="shared" si="7"/>
        <v>135</v>
      </c>
    </row>
    <row r="120" spans="1:6">
      <c r="A120" s="9" t="s">
        <v>140</v>
      </c>
      <c r="B120" s="42">
        <v>3</v>
      </c>
      <c r="C120">
        <f t="shared" si="6"/>
        <v>1</v>
      </c>
      <c r="D120">
        <v>2</v>
      </c>
      <c r="E120">
        <f t="shared" si="9"/>
        <v>13</v>
      </c>
      <c r="F120" s="40">
        <f t="shared" si="7"/>
        <v>60</v>
      </c>
    </row>
    <row r="121" spans="1:6" ht="28.9">
      <c r="A121" s="9" t="s">
        <v>141</v>
      </c>
      <c r="B121">
        <v>3</v>
      </c>
      <c r="C121">
        <f t="shared" si="6"/>
        <v>1</v>
      </c>
      <c r="D121">
        <v>2.5</v>
      </c>
      <c r="E121">
        <f t="shared" si="9"/>
        <v>8</v>
      </c>
      <c r="F121" s="40">
        <f t="shared" si="7"/>
        <v>75</v>
      </c>
    </row>
    <row r="122" spans="1:6" ht="28.9">
      <c r="A122" s="9" t="s">
        <v>142</v>
      </c>
      <c r="B122">
        <v>3</v>
      </c>
      <c r="C122">
        <f t="shared" si="6"/>
        <v>1</v>
      </c>
      <c r="D122">
        <v>3</v>
      </c>
      <c r="E122">
        <f t="shared" si="9"/>
        <v>1</v>
      </c>
      <c r="F122" s="40">
        <f t="shared" si="7"/>
        <v>90</v>
      </c>
    </row>
  </sheetData>
  <conditionalFormatting sqref="F12:F122">
    <cfRule type="colorScale" priority="1">
      <colorScale>
        <cfvo type="min"/>
        <cfvo type="percentile" val="50"/>
        <cfvo type="max"/>
        <color rgb="FFF8696B"/>
        <color rgb="FFFFEB84"/>
        <color rgb="FF63BE7B"/>
      </colorScale>
    </cfRule>
  </conditionalFormatting>
  <pageMargins left="0.7" right="0.7" top="0.75" bottom="0.75" header="0.3" footer="0.3"/>
  <pageSetup paperSize="9"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DD93A-C6A8-40FC-851E-2B1378584DB0}">
  <dimension ref="A1:A72"/>
  <sheetViews>
    <sheetView workbookViewId="0"/>
  </sheetViews>
  <sheetFormatPr defaultRowHeight="14.45"/>
  <sheetData>
    <row r="1" spans="1:1">
      <c r="A1" s="1" t="s">
        <v>652</v>
      </c>
    </row>
    <row r="2" spans="1:1">
      <c r="A2" s="47" t="s">
        <v>653</v>
      </c>
    </row>
    <row r="3" spans="1:1">
      <c r="A3" s="47" t="s">
        <v>654</v>
      </c>
    </row>
    <row r="4" spans="1:1">
      <c r="A4" s="47"/>
    </row>
    <row r="5" spans="1:1">
      <c r="A5" s="47" t="s">
        <v>655</v>
      </c>
    </row>
    <row r="6" spans="1:1">
      <c r="A6" s="47" t="s">
        <v>656</v>
      </c>
    </row>
    <row r="7" spans="1:1">
      <c r="A7" s="47"/>
    </row>
    <row r="8" spans="1:1">
      <c r="A8" s="47" t="s">
        <v>657</v>
      </c>
    </row>
    <row r="9" spans="1:1">
      <c r="A9" s="47" t="s">
        <v>658</v>
      </c>
    </row>
    <row r="10" spans="1:1">
      <c r="A10" s="47"/>
    </row>
    <row r="11" spans="1:1">
      <c r="A11" s="47" t="s">
        <v>659</v>
      </c>
    </row>
    <row r="12" spans="1:1">
      <c r="A12" s="47" t="s">
        <v>660</v>
      </c>
    </row>
    <row r="13" spans="1:1">
      <c r="A13" s="47"/>
    </row>
    <row r="14" spans="1:1">
      <c r="A14" s="47" t="s">
        <v>661</v>
      </c>
    </row>
    <row r="15" spans="1:1">
      <c r="A15" s="47" t="s">
        <v>662</v>
      </c>
    </row>
    <row r="16" spans="1:1">
      <c r="A16" s="47"/>
    </row>
    <row r="17" spans="1:1">
      <c r="A17" s="47" t="s">
        <v>663</v>
      </c>
    </row>
    <row r="18" spans="1:1">
      <c r="A18" s="47" t="s">
        <v>664</v>
      </c>
    </row>
    <row r="19" spans="1:1">
      <c r="A19" s="47"/>
    </row>
    <row r="20" spans="1:1">
      <c r="A20" s="47" t="s">
        <v>665</v>
      </c>
    </row>
    <row r="21" spans="1:1">
      <c r="A21" s="47" t="s">
        <v>666</v>
      </c>
    </row>
    <row r="22" spans="1:1">
      <c r="A22" s="47"/>
    </row>
    <row r="23" spans="1:1">
      <c r="A23" s="47" t="s">
        <v>667</v>
      </c>
    </row>
    <row r="24" spans="1:1">
      <c r="A24" s="47" t="s">
        <v>668</v>
      </c>
    </row>
    <row r="25" spans="1:1">
      <c r="A25" s="47"/>
    </row>
    <row r="26" spans="1:1">
      <c r="A26" s="47" t="s">
        <v>669</v>
      </c>
    </row>
    <row r="27" spans="1:1">
      <c r="A27" s="47" t="s">
        <v>670</v>
      </c>
    </row>
    <row r="28" spans="1:1">
      <c r="A28" s="47"/>
    </row>
    <row r="29" spans="1:1">
      <c r="A29" s="47" t="s">
        <v>671</v>
      </c>
    </row>
    <row r="30" spans="1:1">
      <c r="A30" s="47" t="s">
        <v>672</v>
      </c>
    </row>
    <row r="31" spans="1:1">
      <c r="A31" s="47"/>
    </row>
    <row r="32" spans="1:1">
      <c r="A32" s="47" t="s">
        <v>673</v>
      </c>
    </row>
    <row r="33" spans="1:1">
      <c r="A33" s="47" t="s">
        <v>674</v>
      </c>
    </row>
    <row r="34" spans="1:1">
      <c r="A34" s="47"/>
    </row>
    <row r="35" spans="1:1">
      <c r="A35" s="47" t="s">
        <v>675</v>
      </c>
    </row>
    <row r="36" spans="1:1">
      <c r="A36" s="47" t="s">
        <v>676</v>
      </c>
    </row>
    <row r="37" spans="1:1">
      <c r="A37" s="47"/>
    </row>
    <row r="38" spans="1:1">
      <c r="A38" s="47" t="s">
        <v>677</v>
      </c>
    </row>
    <row r="39" spans="1:1">
      <c r="A39" s="47" t="s">
        <v>678</v>
      </c>
    </row>
    <row r="40" spans="1:1">
      <c r="A40" s="47"/>
    </row>
    <row r="41" spans="1:1">
      <c r="A41" s="47" t="s">
        <v>679</v>
      </c>
    </row>
    <row r="42" spans="1:1">
      <c r="A42" s="47" t="s">
        <v>680</v>
      </c>
    </row>
    <row r="43" spans="1:1">
      <c r="A43" s="47"/>
    </row>
    <row r="44" spans="1:1">
      <c r="A44" s="47" t="s">
        <v>681</v>
      </c>
    </row>
    <row r="45" spans="1:1">
      <c r="A45" s="47" t="s">
        <v>682</v>
      </c>
    </row>
    <row r="46" spans="1:1">
      <c r="A46" s="47"/>
    </row>
    <row r="47" spans="1:1">
      <c r="A47" s="47" t="s">
        <v>683</v>
      </c>
    </row>
    <row r="48" spans="1:1">
      <c r="A48" s="47" t="s">
        <v>684</v>
      </c>
    </row>
    <row r="49" spans="1:1">
      <c r="A49" s="47"/>
    </row>
    <row r="50" spans="1:1">
      <c r="A50" s="47" t="s">
        <v>685</v>
      </c>
    </row>
    <row r="51" spans="1:1">
      <c r="A51" s="47" t="s">
        <v>686</v>
      </c>
    </row>
    <row r="52" spans="1:1">
      <c r="A52" s="47"/>
    </row>
    <row r="53" spans="1:1">
      <c r="A53" s="47" t="s">
        <v>687</v>
      </c>
    </row>
    <row r="54" spans="1:1">
      <c r="A54" s="47" t="s">
        <v>688</v>
      </c>
    </row>
    <row r="55" spans="1:1">
      <c r="A55" s="47"/>
    </row>
    <row r="56" spans="1:1">
      <c r="A56" s="47" t="s">
        <v>689</v>
      </c>
    </row>
    <row r="57" spans="1:1">
      <c r="A57" s="47" t="s">
        <v>690</v>
      </c>
    </row>
    <row r="58" spans="1:1">
      <c r="A58" s="47"/>
    </row>
    <row r="59" spans="1:1">
      <c r="A59" s="47" t="s">
        <v>691</v>
      </c>
    </row>
    <row r="60" spans="1:1">
      <c r="A60" s="47" t="s">
        <v>692</v>
      </c>
    </row>
    <row r="61" spans="1:1">
      <c r="A61" s="47"/>
    </row>
    <row r="62" spans="1:1">
      <c r="A62" s="47" t="s">
        <v>693</v>
      </c>
    </row>
    <row r="63" spans="1:1">
      <c r="A63" s="47" t="s">
        <v>694</v>
      </c>
    </row>
    <row r="64" spans="1:1">
      <c r="A64" s="47"/>
    </row>
    <row r="65" spans="1:1">
      <c r="A65" s="47" t="s">
        <v>695</v>
      </c>
    </row>
    <row r="66" spans="1:1">
      <c r="A66" s="47" t="s">
        <v>696</v>
      </c>
    </row>
    <row r="67" spans="1:1">
      <c r="A67" s="47"/>
    </row>
    <row r="68" spans="1:1">
      <c r="A68" s="47" t="s">
        <v>697</v>
      </c>
    </row>
    <row r="69" spans="1:1">
      <c r="A69" s="47" t="s">
        <v>698</v>
      </c>
    </row>
    <row r="70" spans="1:1">
      <c r="A70" s="47"/>
    </row>
    <row r="71" spans="1:1">
      <c r="A71" s="47" t="s">
        <v>699</v>
      </c>
    </row>
    <row r="72" spans="1:1">
      <c r="A72" s="47" t="s">
        <v>700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57F14-FF12-407B-85C8-F9B3F9D3896B}">
  <dimension ref="A1:S108"/>
  <sheetViews>
    <sheetView zoomScale="130" zoomScaleNormal="130" workbookViewId="0">
      <selection activeCell="E4" sqref="E4"/>
    </sheetView>
  </sheetViews>
  <sheetFormatPr defaultColWidth="8.7109375" defaultRowHeight="13.15"/>
  <cols>
    <col min="1" max="1" width="37.5703125" style="48" customWidth="1"/>
    <col min="2" max="2" width="13.28515625" style="48" customWidth="1"/>
    <col min="3" max="3" width="16.7109375" style="48" customWidth="1"/>
    <col min="4" max="4" width="8.7109375" style="48"/>
    <col min="5" max="5" width="8.7109375" style="48" customWidth="1"/>
    <col min="6" max="7" width="1.5703125" style="48" customWidth="1"/>
    <col min="8" max="8" width="11.7109375" style="48" customWidth="1"/>
    <col min="9" max="9" width="12.7109375" style="48" customWidth="1"/>
    <col min="10" max="14" width="8.7109375" style="48"/>
    <col min="15" max="15" width="21.7109375" style="48" customWidth="1"/>
    <col min="16" max="16" width="3.7109375" style="48" customWidth="1"/>
    <col min="17" max="17" width="3" style="48" customWidth="1"/>
    <col min="18" max="18" width="5.5703125" style="48" customWidth="1"/>
    <col min="19" max="19" width="4.42578125" style="48" customWidth="1"/>
    <col min="20" max="16384" width="8.7109375" style="48"/>
  </cols>
  <sheetData>
    <row r="1" spans="1:19">
      <c r="A1" s="51" t="s">
        <v>143</v>
      </c>
      <c r="B1" s="52"/>
      <c r="C1" s="52"/>
      <c r="D1" s="52"/>
      <c r="E1" s="52"/>
      <c r="F1" s="52"/>
    </row>
    <row r="2" spans="1:19">
      <c r="A2" s="53"/>
      <c r="B2" s="53" t="s">
        <v>144</v>
      </c>
      <c r="C2" s="53" t="s">
        <v>2</v>
      </c>
      <c r="D2" s="53" t="s">
        <v>19</v>
      </c>
      <c r="H2" s="53" t="s">
        <v>145</v>
      </c>
    </row>
    <row r="3" spans="1:19">
      <c r="A3" s="54" t="str">
        <f>'CO2 reductie'!A2</f>
        <v>Circulair aanbesteden</v>
      </c>
      <c r="B3" s="48" cm="1">
        <f t="array" ref="B3:B18">VLOOKUP($A$3:$A$18,Thema1[#All],5,FALSE)</f>
        <v>2.5</v>
      </c>
      <c r="C3" s="48" cm="1">
        <f t="array" ref="C3:C18">VLOOKUP($A$3:$A$18,Thema1[#All],6,FALSE)</f>
        <v>3</v>
      </c>
      <c r="D3" s="48" cm="1">
        <f t="array" ref="D3:D18">VLOOKUP($A$3:$A$18,Thema1[#All],9,FALSE)</f>
        <v>5.5</v>
      </c>
    </row>
    <row r="4" spans="1:19">
      <c r="A4" s="54" t="str">
        <f>'CO2 reductie'!A3</f>
        <v>Natuurlijke isolatie</v>
      </c>
      <c r="B4" s="48">
        <v>2.5</v>
      </c>
      <c r="C4" s="48">
        <v>3</v>
      </c>
      <c r="D4" s="48">
        <v>5.5</v>
      </c>
      <c r="H4" s="53" t="s">
        <v>2</v>
      </c>
      <c r="I4" s="53" t="s">
        <v>144</v>
      </c>
    </row>
    <row r="5" spans="1:19">
      <c r="A5" s="54" t="str">
        <f>'CO2 reductie'!A4</f>
        <v>Distributie-punten Last-mile</v>
      </c>
      <c r="B5" s="48">
        <v>3</v>
      </c>
      <c r="C5" s="48">
        <v>2</v>
      </c>
      <c r="D5" s="48">
        <v>5</v>
      </c>
      <c r="H5" s="48">
        <v>1</v>
      </c>
      <c r="I5" s="48">
        <v>1</v>
      </c>
      <c r="J5" s="48" t="s">
        <v>146</v>
      </c>
    </row>
    <row r="6" spans="1:19">
      <c r="A6" s="54" t="str">
        <f>'CO2 reductie'!A5</f>
        <v>Houtconstructie</v>
      </c>
      <c r="B6" s="48">
        <v>2.5</v>
      </c>
      <c r="C6" s="48">
        <v>2.5</v>
      </c>
      <c r="D6" s="48">
        <v>5</v>
      </c>
      <c r="H6" s="55"/>
      <c r="I6" s="55"/>
      <c r="J6" s="55"/>
      <c r="K6" s="55"/>
      <c r="L6" s="55"/>
      <c r="M6" s="55"/>
      <c r="N6" s="55"/>
      <c r="O6" s="55"/>
      <c r="P6" s="55"/>
      <c r="Q6" s="55"/>
      <c r="R6" s="55"/>
      <c r="S6" s="55"/>
    </row>
    <row r="7" spans="1:19">
      <c r="A7" s="54" t="str">
        <f>'CO2 reductie'!A6</f>
        <v>Verduurzaming eigen vastgoed</v>
      </c>
      <c r="B7" s="48">
        <v>2.5</v>
      </c>
      <c r="C7" s="48">
        <v>2.5</v>
      </c>
      <c r="D7" s="48">
        <v>5</v>
      </c>
      <c r="H7" s="55"/>
      <c r="I7" s="55"/>
      <c r="J7" s="55"/>
      <c r="K7" s="55"/>
      <c r="L7" s="55"/>
      <c r="M7" s="55"/>
      <c r="N7" s="55"/>
      <c r="O7" s="55"/>
      <c r="P7" s="55"/>
      <c r="Q7" s="55"/>
      <c r="R7" s="55"/>
      <c r="S7" s="55"/>
    </row>
    <row r="8" spans="1:19">
      <c r="A8" s="54" t="str">
        <f>'CO2 reductie'!A7</f>
        <v>Zonnepanelen</v>
      </c>
      <c r="B8" s="48">
        <v>2</v>
      </c>
      <c r="C8" s="48">
        <v>3</v>
      </c>
      <c r="D8" s="48">
        <v>5</v>
      </c>
      <c r="H8" s="55"/>
      <c r="I8" s="55"/>
      <c r="J8" s="55"/>
      <c r="K8" s="55"/>
      <c r="L8" s="55"/>
      <c r="M8" s="55"/>
      <c r="N8" s="55"/>
      <c r="O8" s="55"/>
      <c r="P8" s="55"/>
      <c r="Q8" s="55"/>
      <c r="R8" s="55"/>
      <c r="S8" s="55"/>
    </row>
    <row r="9" spans="1:19">
      <c r="A9" s="54" t="str">
        <f>'CO2 reductie'!A8</f>
        <v>Energieneutrale bouwnorm</v>
      </c>
      <c r="B9" s="48">
        <v>2</v>
      </c>
      <c r="C9" s="48">
        <v>3</v>
      </c>
      <c r="D9" s="48">
        <v>5</v>
      </c>
      <c r="H9" s="55"/>
      <c r="I9" s="55"/>
      <c r="J9" s="55"/>
      <c r="K9" s="55"/>
      <c r="L9" s="55"/>
      <c r="M9" s="55"/>
      <c r="N9" s="55"/>
      <c r="O9" s="55"/>
      <c r="P9" s="55"/>
      <c r="Q9" s="55"/>
      <c r="R9" s="55"/>
      <c r="S9" s="55"/>
    </row>
    <row r="10" spans="1:19">
      <c r="A10" s="54" t="str">
        <f>'CO2 reductie'!A9</f>
        <v xml:space="preserve">Energieneutraal ontwerp </v>
      </c>
      <c r="B10" s="48">
        <v>2</v>
      </c>
      <c r="C10" s="48">
        <v>3</v>
      </c>
      <c r="D10" s="48">
        <v>5</v>
      </c>
      <c r="H10" s="55"/>
      <c r="I10" s="55"/>
      <c r="J10" s="55"/>
      <c r="K10" s="55"/>
      <c r="L10" s="55"/>
      <c r="M10" s="55"/>
      <c r="N10" s="55"/>
      <c r="O10" s="55"/>
      <c r="P10" s="55"/>
      <c r="Q10" s="55"/>
      <c r="R10" s="55"/>
      <c r="S10" s="55"/>
    </row>
    <row r="11" spans="1:19">
      <c r="A11" s="54" t="str">
        <f>'CO2 reductie'!A10</f>
        <v>Warmtepompen</v>
      </c>
      <c r="B11" s="48">
        <v>2</v>
      </c>
      <c r="C11" s="48">
        <v>3</v>
      </c>
      <c r="D11" s="48">
        <v>5</v>
      </c>
      <c r="H11" s="55"/>
      <c r="I11" s="55"/>
      <c r="J11" s="55"/>
      <c r="K11" s="55"/>
      <c r="L11" s="55"/>
      <c r="M11" s="55"/>
      <c r="N11" s="55"/>
      <c r="O11" s="55"/>
      <c r="P11" s="55"/>
      <c r="Q11" s="55"/>
      <c r="R11" s="55"/>
      <c r="S11" s="55"/>
    </row>
    <row r="12" spans="1:19">
      <c r="A12" s="54" t="str">
        <f>'CO2 reductie'!A11</f>
        <v>SEB werken</v>
      </c>
      <c r="B12" s="48">
        <v>2</v>
      </c>
      <c r="C12" s="48">
        <v>3</v>
      </c>
      <c r="D12" s="48">
        <v>5</v>
      </c>
      <c r="H12" s="55"/>
      <c r="I12" s="55"/>
      <c r="J12" s="55"/>
      <c r="K12" s="55"/>
      <c r="L12" s="55"/>
      <c r="M12" s="55"/>
      <c r="N12" s="55"/>
      <c r="O12" s="55"/>
      <c r="P12" s="55"/>
      <c r="Q12" s="55"/>
      <c r="R12" s="55"/>
      <c r="S12" s="55"/>
    </row>
    <row r="13" spans="1:19">
      <c r="A13" s="54" t="str">
        <f>'CO2 reductie'!A12</f>
        <v>Elektrisch rijden faciliteren</v>
      </c>
      <c r="B13" s="48">
        <v>2</v>
      </c>
      <c r="C13" s="48">
        <v>3</v>
      </c>
      <c r="D13" s="48">
        <v>5</v>
      </c>
      <c r="H13" s="55"/>
      <c r="I13" s="55"/>
      <c r="J13" s="55"/>
      <c r="K13" s="55"/>
      <c r="L13" s="55"/>
      <c r="M13" s="55"/>
      <c r="N13" s="55"/>
      <c r="O13" s="55"/>
      <c r="P13" s="55"/>
      <c r="Q13" s="55"/>
      <c r="R13" s="55"/>
      <c r="S13" s="55"/>
    </row>
    <row r="14" spans="1:19">
      <c r="A14" s="54" t="str">
        <f>'CO2 reductie'!A13</f>
        <v>Buurt-energiecollectieven</v>
      </c>
      <c r="B14" s="48">
        <v>2</v>
      </c>
      <c r="C14" s="48">
        <v>3</v>
      </c>
      <c r="D14" s="48">
        <v>5</v>
      </c>
      <c r="H14" s="55"/>
      <c r="I14" s="55"/>
      <c r="J14" s="55"/>
      <c r="K14" s="55"/>
      <c r="L14" s="55"/>
      <c r="M14" s="55"/>
      <c r="N14" s="55"/>
      <c r="O14" s="55"/>
      <c r="P14" s="55"/>
      <c r="Q14" s="55"/>
      <c r="R14" s="55"/>
      <c r="S14" s="55"/>
    </row>
    <row r="15" spans="1:19">
      <c r="A15" s="54" t="str">
        <f>'CO2 reductie'!A14</f>
        <v>Slimme (straat)verlichting</v>
      </c>
      <c r="B15" s="48">
        <v>2</v>
      </c>
      <c r="C15" s="48">
        <v>3</v>
      </c>
      <c r="D15" s="48">
        <v>5</v>
      </c>
      <c r="H15" s="55"/>
      <c r="I15" s="55"/>
      <c r="J15" s="55"/>
      <c r="K15" s="55"/>
      <c r="L15" s="55"/>
      <c r="M15" s="55"/>
      <c r="N15" s="55"/>
      <c r="O15" s="55"/>
      <c r="P15" s="55"/>
      <c r="Q15" s="55"/>
      <c r="R15" s="55"/>
      <c r="S15" s="55"/>
    </row>
    <row r="16" spans="1:19">
      <c r="A16" s="54" t="str">
        <f>'CO2 reductie'!A15</f>
        <v>Houtbouw</v>
      </c>
      <c r="B16" s="48">
        <v>2.5</v>
      </c>
      <c r="C16" s="48">
        <v>2.5</v>
      </c>
      <c r="D16" s="48">
        <v>5</v>
      </c>
      <c r="H16" s="55"/>
      <c r="I16" s="55"/>
      <c r="J16" s="55"/>
      <c r="K16" s="55"/>
      <c r="L16" s="55"/>
      <c r="M16" s="55"/>
      <c r="N16" s="55"/>
      <c r="O16" s="55"/>
      <c r="P16" s="55"/>
      <c r="Q16" s="55"/>
      <c r="R16" s="55"/>
      <c r="S16" s="55"/>
    </row>
    <row r="17" spans="1:19">
      <c r="A17" s="54" t="str">
        <f>'CO2 reductie'!A16</f>
        <v>Circulaire sloop Milligen</v>
      </c>
      <c r="B17" s="48">
        <v>2.5</v>
      </c>
      <c r="C17" s="48">
        <v>2</v>
      </c>
      <c r="D17" s="48">
        <v>4.5</v>
      </c>
      <c r="H17" s="55"/>
      <c r="I17" s="55"/>
      <c r="J17" s="55"/>
      <c r="K17" s="55"/>
      <c r="L17" s="55"/>
      <c r="M17" s="55"/>
      <c r="N17" s="55"/>
      <c r="O17" s="55"/>
      <c r="P17" s="55"/>
      <c r="Q17" s="55"/>
      <c r="R17" s="55"/>
      <c r="S17" s="55"/>
    </row>
    <row r="18" spans="1:19">
      <c r="A18" s="54" t="str">
        <f>'CO2 reductie'!A17</f>
        <v>Emissie bouwmaterieel</v>
      </c>
      <c r="B18" s="48">
        <v>3</v>
      </c>
      <c r="C18" s="48">
        <v>1.5</v>
      </c>
      <c r="D18" s="48">
        <v>4.5</v>
      </c>
      <c r="H18" s="55"/>
      <c r="I18" s="55"/>
      <c r="J18" s="55"/>
      <c r="K18" s="55"/>
      <c r="L18" s="55"/>
      <c r="M18" s="55"/>
      <c r="N18" s="55"/>
      <c r="O18" s="55"/>
      <c r="P18" s="55"/>
      <c r="Q18" s="55"/>
      <c r="R18" s="55"/>
      <c r="S18" s="55"/>
    </row>
    <row r="19" spans="1:19">
      <c r="A19" s="56"/>
      <c r="H19" s="55"/>
      <c r="I19" s="55"/>
      <c r="J19" s="55"/>
      <c r="K19" s="55"/>
      <c r="L19" s="55"/>
      <c r="M19" s="55"/>
      <c r="N19" s="55"/>
      <c r="O19" s="55"/>
      <c r="P19" s="55"/>
      <c r="Q19" s="55"/>
      <c r="R19" s="55"/>
      <c r="S19" s="55"/>
    </row>
    <row r="20" spans="1:19">
      <c r="A20" s="57" t="s">
        <v>147</v>
      </c>
      <c r="B20" s="58"/>
      <c r="C20" s="58"/>
      <c r="D20" s="58"/>
      <c r="E20" s="58"/>
      <c r="F20" s="58"/>
      <c r="H20" s="55"/>
      <c r="I20" s="55"/>
      <c r="J20" s="55"/>
      <c r="K20" s="55"/>
      <c r="L20" s="55"/>
      <c r="M20" s="55"/>
      <c r="N20" s="55"/>
      <c r="O20" s="55"/>
      <c r="P20" s="55"/>
      <c r="Q20" s="55"/>
      <c r="R20" s="55"/>
      <c r="S20" s="55"/>
    </row>
    <row r="21" spans="1:19">
      <c r="A21" s="53"/>
      <c r="B21" s="53" t="s">
        <v>144</v>
      </c>
      <c r="C21" s="53" t="s">
        <v>2</v>
      </c>
      <c r="D21" s="53" t="s">
        <v>19</v>
      </c>
      <c r="E21" s="53"/>
      <c r="H21" s="55"/>
      <c r="I21" s="55"/>
      <c r="J21" s="55"/>
      <c r="K21" s="55"/>
      <c r="L21" s="55"/>
      <c r="M21" s="55"/>
      <c r="N21" s="55"/>
      <c r="O21" s="55"/>
      <c r="P21" s="55"/>
      <c r="Q21" s="55"/>
      <c r="R21" s="55"/>
      <c r="S21" s="55"/>
    </row>
    <row r="22" spans="1:19">
      <c r="A22" s="59" t="str">
        <f>'Circulaire Economie'!A2</f>
        <v>Circulair aanbesteden</v>
      </c>
      <c r="B22" s="48" cm="1">
        <f t="array" ref="B22:B36">VLOOKUP($A$22:$A$36,Thema2[#All],5,FALSE)</f>
        <v>3</v>
      </c>
      <c r="C22" s="48" cm="1">
        <f t="array" ref="C22:C36">VLOOKUP($A$22:$A$36,Thema2[#All],6,FALSE)</f>
        <v>3</v>
      </c>
      <c r="D22" s="48" cm="1">
        <f t="array" ref="D22:D36">VLOOKUP($A$22:$A$36,Thema2[#All],9,FALSE)</f>
        <v>6</v>
      </c>
      <c r="H22" s="55"/>
      <c r="I22" s="55"/>
      <c r="J22" s="55"/>
      <c r="K22" s="55"/>
      <c r="L22" s="55"/>
      <c r="M22" s="55"/>
      <c r="N22" s="55"/>
      <c r="O22" s="55"/>
      <c r="P22" s="55"/>
      <c r="Q22" s="55"/>
      <c r="R22" s="55"/>
      <c r="S22" s="55"/>
    </row>
    <row r="23" spans="1:19">
      <c r="A23" s="59" t="str">
        <f>'Circulaire Economie'!A3</f>
        <v>Materialenpaspoort</v>
      </c>
      <c r="B23" s="48">
        <v>3</v>
      </c>
      <c r="C23" s="48">
        <v>2.5</v>
      </c>
      <c r="D23" s="48">
        <v>5.5</v>
      </c>
      <c r="H23" s="55"/>
      <c r="I23" s="55"/>
      <c r="J23" s="55"/>
      <c r="K23" s="55"/>
      <c r="L23" s="55"/>
      <c r="M23" s="55"/>
      <c r="N23" s="55"/>
      <c r="O23" s="55"/>
      <c r="P23" s="55"/>
      <c r="Q23" s="55"/>
      <c r="R23" s="55"/>
      <c r="S23" s="55"/>
    </row>
    <row r="24" spans="1:19">
      <c r="A24" s="59" t="str">
        <f>'Circulaire Economie'!A4</f>
        <v>Nature-based oplossingen</v>
      </c>
      <c r="B24" s="48">
        <v>2</v>
      </c>
      <c r="C24" s="48">
        <v>3</v>
      </c>
      <c r="D24" s="48">
        <v>5</v>
      </c>
      <c r="H24" s="55"/>
      <c r="I24" s="55"/>
      <c r="J24" s="55"/>
      <c r="K24" s="55"/>
      <c r="L24" s="55"/>
      <c r="M24" s="55"/>
      <c r="N24" s="55"/>
      <c r="O24" s="55"/>
      <c r="P24" s="55"/>
      <c r="Q24" s="55"/>
      <c r="R24" s="55"/>
      <c r="S24" s="55"/>
    </row>
    <row r="25" spans="1:19">
      <c r="A25" s="59" t="str">
        <f>'Circulaire Economie'!A5</f>
        <v>Evaluatie circulaire ontwikkeling</v>
      </c>
      <c r="B25" s="48">
        <v>2</v>
      </c>
      <c r="C25" s="48">
        <v>3</v>
      </c>
      <c r="D25" s="48">
        <v>5</v>
      </c>
      <c r="H25" s="55"/>
      <c r="I25" s="55"/>
      <c r="J25" s="55"/>
      <c r="K25" s="55"/>
      <c r="L25" s="55"/>
      <c r="M25" s="55"/>
      <c r="N25" s="55"/>
      <c r="O25" s="55"/>
      <c r="P25" s="55"/>
      <c r="Q25" s="55"/>
      <c r="R25" s="55"/>
      <c r="S25" s="55"/>
    </row>
    <row r="26" spans="1:19">
      <c r="A26" s="59" t="str">
        <f>'Circulaire Economie'!A6</f>
        <v>Harde circulaire eis</v>
      </c>
      <c r="B26" s="48">
        <v>2.5</v>
      </c>
      <c r="C26" s="48">
        <v>2.5</v>
      </c>
      <c r="D26" s="48">
        <v>5</v>
      </c>
      <c r="H26" s="55"/>
      <c r="I26" s="55"/>
      <c r="J26" s="55"/>
      <c r="K26" s="55"/>
      <c r="L26" s="55"/>
      <c r="M26" s="55"/>
      <c r="N26" s="55"/>
      <c r="O26" s="55"/>
      <c r="P26" s="55"/>
      <c r="Q26" s="55"/>
      <c r="R26" s="55"/>
      <c r="S26" s="55"/>
    </row>
    <row r="27" spans="1:19">
      <c r="A27" s="59" t="str">
        <f>'Circulaire Economie'!A7</f>
        <v>Lokale maakindustrie</v>
      </c>
      <c r="B27" s="48">
        <v>2.5</v>
      </c>
      <c r="C27" s="48">
        <v>2.5</v>
      </c>
      <c r="D27" s="48">
        <v>5</v>
      </c>
      <c r="H27" s="55"/>
      <c r="I27" s="55"/>
      <c r="J27" s="55"/>
      <c r="K27" s="55"/>
      <c r="L27" s="55"/>
      <c r="M27" s="55"/>
      <c r="N27" s="55"/>
      <c r="O27" s="55"/>
      <c r="P27" s="55"/>
      <c r="Q27" s="55"/>
      <c r="R27" s="55"/>
      <c r="S27" s="55"/>
    </row>
    <row r="28" spans="1:19">
      <c r="A28" s="59" t="str">
        <f>'Circulaire Economie'!A8</f>
        <v>Hergebruik materialen</v>
      </c>
      <c r="B28" s="48">
        <v>3</v>
      </c>
      <c r="C28" s="48">
        <v>2</v>
      </c>
      <c r="D28" s="48">
        <v>5</v>
      </c>
      <c r="H28" s="55"/>
      <c r="I28" s="55"/>
      <c r="J28" s="55"/>
      <c r="K28" s="55"/>
      <c r="L28" s="55"/>
      <c r="M28" s="55"/>
      <c r="N28" s="55"/>
      <c r="O28" s="55"/>
      <c r="P28" s="55"/>
      <c r="Q28" s="55"/>
      <c r="R28" s="55"/>
      <c r="S28" s="55"/>
    </row>
    <row r="29" spans="1:19">
      <c r="A29" s="59" t="str">
        <f>'Circulaire Economie'!A9</f>
        <v>Communicatie circulariteit</v>
      </c>
      <c r="B29" s="48">
        <v>1.5</v>
      </c>
      <c r="C29" s="48">
        <v>3</v>
      </c>
      <c r="D29" s="48">
        <v>4.5</v>
      </c>
      <c r="H29" s="55"/>
      <c r="I29" s="55"/>
      <c r="J29" s="55"/>
      <c r="K29" s="55"/>
      <c r="L29" s="55"/>
      <c r="M29" s="55"/>
      <c r="N29" s="55"/>
      <c r="O29" s="55"/>
      <c r="P29" s="55"/>
      <c r="Q29" s="55"/>
      <c r="R29" s="55"/>
      <c r="S29" s="55"/>
    </row>
    <row r="30" spans="1:19">
      <c r="A30" s="59" t="str">
        <f>'Circulaire Economie'!A10</f>
        <v>Hergebruik vrijkomende materialen</v>
      </c>
      <c r="B30" s="48">
        <v>2</v>
      </c>
      <c r="C30" s="48">
        <v>2.5</v>
      </c>
      <c r="D30" s="48">
        <v>4.5</v>
      </c>
      <c r="H30" s="55"/>
      <c r="I30" s="55"/>
      <c r="J30" s="55"/>
      <c r="K30" s="55"/>
      <c r="L30" s="55"/>
      <c r="M30" s="55"/>
      <c r="N30" s="55"/>
      <c r="O30" s="55"/>
      <c r="P30" s="55"/>
      <c r="Q30" s="55"/>
      <c r="R30" s="55"/>
      <c r="S30" s="55"/>
    </row>
    <row r="31" spans="1:19">
      <c r="A31" s="59" t="str">
        <f>'Circulaire Economie'!A11</f>
        <v>Verlichting as a service</v>
      </c>
      <c r="B31" s="48">
        <v>2</v>
      </c>
      <c r="C31" s="48">
        <v>2.5</v>
      </c>
      <c r="D31" s="48">
        <v>4.5</v>
      </c>
      <c r="H31" s="55"/>
      <c r="I31" s="55"/>
      <c r="J31" s="55"/>
      <c r="K31" s="55"/>
      <c r="L31" s="55"/>
      <c r="M31" s="55"/>
      <c r="N31" s="55"/>
      <c r="O31" s="55"/>
      <c r="P31" s="55"/>
      <c r="Q31" s="55"/>
      <c r="R31" s="55"/>
      <c r="S31" s="55"/>
    </row>
    <row r="32" spans="1:19">
      <c r="A32" s="59" t="str">
        <f>'Circulaire Economie'!A12</f>
        <v>Circulaire materialen in onderhoud</v>
      </c>
      <c r="B32" s="48">
        <v>2</v>
      </c>
      <c r="C32" s="48">
        <v>2.5</v>
      </c>
      <c r="D32" s="48">
        <v>4.5</v>
      </c>
      <c r="H32" s="55"/>
      <c r="I32" s="55"/>
      <c r="J32" s="55"/>
      <c r="K32" s="55"/>
      <c r="L32" s="55"/>
      <c r="M32" s="55"/>
      <c r="N32" s="55"/>
      <c r="O32" s="55"/>
      <c r="P32" s="55"/>
      <c r="Q32" s="55"/>
      <c r="R32" s="55"/>
      <c r="S32" s="55"/>
    </row>
    <row r="33" spans="1:19">
      <c r="A33" s="59" t="str">
        <f>'Circulaire Economie'!A13</f>
        <v>Circulariteits eis bedrijven</v>
      </c>
      <c r="B33" s="48">
        <v>2.5</v>
      </c>
      <c r="C33" s="48">
        <v>2</v>
      </c>
      <c r="D33" s="48">
        <v>4.5</v>
      </c>
      <c r="H33" s="55"/>
      <c r="I33" s="55"/>
      <c r="J33" s="55"/>
      <c r="K33" s="55"/>
      <c r="L33" s="55"/>
      <c r="M33" s="55"/>
      <c r="N33" s="55"/>
      <c r="O33" s="55"/>
      <c r="P33" s="55"/>
      <c r="Q33" s="55"/>
      <c r="R33" s="55"/>
      <c r="S33" s="55"/>
    </row>
    <row r="34" spans="1:19">
      <c r="A34" s="59" t="str">
        <f>'Circulaire Economie'!A14</f>
        <v>Synergie bedrijven</v>
      </c>
      <c r="B34" s="48">
        <v>2.5</v>
      </c>
      <c r="C34" s="48">
        <v>2</v>
      </c>
      <c r="D34" s="48">
        <v>4.5</v>
      </c>
      <c r="H34" s="55"/>
      <c r="I34" s="55"/>
      <c r="J34" s="55"/>
      <c r="K34" s="55"/>
      <c r="L34" s="55"/>
      <c r="M34" s="55"/>
      <c r="N34" s="55"/>
      <c r="O34" s="55"/>
      <c r="P34" s="55"/>
      <c r="Q34" s="55"/>
      <c r="R34" s="55"/>
      <c r="S34" s="55"/>
    </row>
    <row r="35" spans="1:19">
      <c r="A35" s="59" t="str">
        <f>'Circulaire Economie'!A15</f>
        <v>Upcycle centrum</v>
      </c>
      <c r="B35" s="48">
        <v>2.5</v>
      </c>
      <c r="C35" s="48">
        <v>2</v>
      </c>
      <c r="D35" s="48">
        <v>4.5</v>
      </c>
      <c r="H35" s="55"/>
      <c r="I35" s="55"/>
      <c r="J35" s="55"/>
      <c r="K35" s="55"/>
      <c r="L35" s="55"/>
      <c r="M35" s="55"/>
      <c r="N35" s="55"/>
      <c r="O35" s="55"/>
      <c r="P35" s="55"/>
      <c r="Q35" s="55"/>
      <c r="R35" s="55"/>
      <c r="S35" s="55"/>
    </row>
    <row r="36" spans="1:19">
      <c r="A36" s="59" t="str">
        <f>'Circulaire Economie'!A16</f>
        <v>Herplanten zaailingen</v>
      </c>
      <c r="B36" s="48">
        <v>1.5</v>
      </c>
      <c r="C36" s="48">
        <v>2.5</v>
      </c>
      <c r="D36" s="48">
        <v>4</v>
      </c>
      <c r="H36" s="55"/>
      <c r="I36" s="55"/>
      <c r="J36" s="55"/>
      <c r="K36" s="55"/>
      <c r="L36" s="55"/>
      <c r="M36" s="55"/>
      <c r="N36" s="55"/>
      <c r="O36" s="55"/>
      <c r="P36" s="55"/>
      <c r="Q36" s="55"/>
      <c r="R36" s="55"/>
      <c r="S36" s="55"/>
    </row>
    <row r="37" spans="1:19">
      <c r="H37" s="55"/>
      <c r="I37" s="68" t="s">
        <v>148</v>
      </c>
      <c r="J37" s="68"/>
      <c r="K37" s="68"/>
      <c r="L37" s="68"/>
      <c r="M37" s="68"/>
      <c r="N37" s="68"/>
      <c r="O37" s="68"/>
      <c r="P37" s="68"/>
      <c r="Q37" s="68"/>
      <c r="R37" s="68"/>
      <c r="S37" s="55"/>
    </row>
    <row r="38" spans="1:19">
      <c r="A38" s="60" t="s">
        <v>149</v>
      </c>
      <c r="B38" s="61"/>
      <c r="C38" s="61"/>
      <c r="D38" s="61"/>
      <c r="E38" s="61"/>
      <c r="F38" s="61"/>
      <c r="H38" s="55"/>
      <c r="I38" s="55"/>
      <c r="J38" s="55"/>
      <c r="K38" s="55"/>
      <c r="L38" s="55"/>
      <c r="M38" s="55"/>
      <c r="N38" s="55"/>
      <c r="O38" s="55"/>
      <c r="P38" s="55"/>
      <c r="Q38" s="55"/>
      <c r="R38" s="55"/>
      <c r="S38" s="55"/>
    </row>
    <row r="39" spans="1:19">
      <c r="A39" s="53"/>
      <c r="B39" s="53" t="s">
        <v>144</v>
      </c>
      <c r="C39" s="53" t="s">
        <v>2</v>
      </c>
      <c r="D39" s="53" t="s">
        <v>19</v>
      </c>
      <c r="H39" s="55"/>
      <c r="I39" s="55"/>
      <c r="J39" s="55"/>
      <c r="K39" s="55"/>
      <c r="L39" s="55"/>
      <c r="M39" s="55"/>
      <c r="N39" s="55"/>
      <c r="O39" s="55"/>
      <c r="P39" s="55"/>
      <c r="Q39" s="55"/>
      <c r="R39" s="55"/>
      <c r="S39" s="55"/>
    </row>
    <row r="40" spans="1:19">
      <c r="A40" s="59" t="str">
        <f>Klimaatadaptatie!A2</f>
        <v>Groenbuffer bedrijventerreinen</v>
      </c>
      <c r="B40" s="48" cm="1">
        <f t="array" ref="B40:B54">VLOOKUP($A$40:$A$54,Thema3[#All],5,FALSE)</f>
        <v>3</v>
      </c>
      <c r="C40" s="48" cm="1">
        <f t="array" ref="C40:C54">VLOOKUP($A$40:$A$54,Thema3[#All],6,FALSE)</f>
        <v>3</v>
      </c>
      <c r="D40" s="48" cm="1">
        <f t="array" ref="D40:D54">VLOOKUP($A$40:$A$54,Thema3[#All],9,FALSE)</f>
        <v>6</v>
      </c>
      <c r="H40" s="55"/>
      <c r="I40" s="55"/>
      <c r="J40" s="55"/>
      <c r="K40" s="55"/>
      <c r="L40" s="55"/>
      <c r="M40" s="55"/>
      <c r="N40" s="55"/>
      <c r="O40" s="55"/>
      <c r="P40" s="55"/>
      <c r="Q40" s="55"/>
      <c r="R40" s="55"/>
      <c r="S40" s="55"/>
    </row>
    <row r="41" spans="1:19" ht="26.45">
      <c r="A41" s="59" t="str">
        <f>Klimaatadaptatie!A3</f>
        <v>Circulaire regenwater opvang tijdelijke gebouwen</v>
      </c>
      <c r="B41" s="48">
        <v>3</v>
      </c>
      <c r="C41" s="48">
        <v>3</v>
      </c>
      <c r="D41" s="48">
        <v>6</v>
      </c>
      <c r="H41" s="55"/>
      <c r="I41" s="55"/>
      <c r="J41" s="55"/>
      <c r="K41" s="55"/>
      <c r="L41" s="55"/>
      <c r="M41" s="55"/>
      <c r="N41" s="55"/>
      <c r="O41" s="55"/>
      <c r="P41" s="55"/>
      <c r="Q41" s="55"/>
      <c r="R41" s="55"/>
      <c r="S41" s="55"/>
    </row>
    <row r="42" spans="1:19">
      <c r="A42" s="59" t="str">
        <f>Klimaatadaptatie!A4</f>
        <v>Nature-based oplossingen</v>
      </c>
      <c r="B42" s="48">
        <v>3</v>
      </c>
      <c r="C42" s="48">
        <v>3</v>
      </c>
      <c r="D42" s="48">
        <v>6</v>
      </c>
      <c r="H42" s="55"/>
      <c r="I42" s="55"/>
      <c r="J42" s="55"/>
      <c r="K42" s="55"/>
      <c r="L42" s="55"/>
      <c r="M42" s="55"/>
      <c r="N42" s="55"/>
      <c r="O42" s="55"/>
      <c r="P42" s="55"/>
      <c r="Q42" s="55"/>
      <c r="R42" s="55"/>
      <c r="S42" s="55"/>
    </row>
    <row r="43" spans="1:19">
      <c r="A43" s="59" t="str">
        <f>Klimaatadaptatie!A5</f>
        <v>Groene erfafscheiding</v>
      </c>
      <c r="B43" s="48">
        <v>3</v>
      </c>
      <c r="C43" s="48">
        <v>3</v>
      </c>
      <c r="D43" s="48">
        <v>6</v>
      </c>
      <c r="H43" s="55"/>
      <c r="I43" s="55"/>
      <c r="J43" s="55"/>
      <c r="K43" s="55"/>
      <c r="L43" s="55"/>
      <c r="M43" s="55"/>
      <c r="N43" s="55"/>
      <c r="O43" s="55"/>
      <c r="P43" s="55"/>
      <c r="Q43" s="55"/>
      <c r="R43" s="55"/>
      <c r="S43" s="55"/>
    </row>
    <row r="44" spans="1:19">
      <c r="A44" s="59" t="str">
        <f>Klimaatadaptatie!A6</f>
        <v>Stad als spons</v>
      </c>
      <c r="B44" s="48">
        <v>3</v>
      </c>
      <c r="C44" s="48">
        <v>3</v>
      </c>
      <c r="D44" s="48">
        <v>6</v>
      </c>
      <c r="H44" s="55"/>
      <c r="I44" s="55"/>
      <c r="J44" s="55"/>
      <c r="K44" s="55"/>
      <c r="L44" s="55"/>
      <c r="M44" s="55"/>
      <c r="N44" s="55"/>
      <c r="O44" s="55"/>
      <c r="P44" s="55"/>
      <c r="Q44" s="55"/>
      <c r="R44" s="55"/>
      <c r="S44" s="55"/>
    </row>
    <row r="45" spans="1:19">
      <c r="A45" s="59" t="str">
        <f>Klimaatadaptatie!A7</f>
        <v>Hergebruik regenwater</v>
      </c>
      <c r="B45" s="48">
        <v>3</v>
      </c>
      <c r="C45" s="48">
        <v>3</v>
      </c>
      <c r="D45" s="48">
        <v>6</v>
      </c>
      <c r="H45" s="55"/>
      <c r="I45" s="55"/>
      <c r="J45" s="55"/>
      <c r="K45" s="55"/>
      <c r="L45" s="55"/>
      <c r="M45" s="55"/>
      <c r="N45" s="55"/>
      <c r="O45" s="55"/>
      <c r="P45" s="55"/>
      <c r="Q45" s="55"/>
      <c r="R45" s="55"/>
      <c r="S45" s="55"/>
    </row>
    <row r="46" spans="1:19">
      <c r="A46" s="59" t="str">
        <f>Klimaatadaptatie!A8</f>
        <v>Klimaatadaptieve ontmoetingsplek</v>
      </c>
      <c r="B46" s="48">
        <v>2.5</v>
      </c>
      <c r="C46" s="48">
        <v>3</v>
      </c>
      <c r="D46" s="48">
        <v>5.5</v>
      </c>
      <c r="H46" s="55"/>
      <c r="I46" s="55"/>
      <c r="J46" s="55"/>
      <c r="K46" s="55"/>
      <c r="L46" s="55"/>
      <c r="M46" s="55"/>
      <c r="N46" s="55"/>
      <c r="O46" s="55"/>
      <c r="P46" s="55"/>
      <c r="Q46" s="55"/>
      <c r="R46" s="55"/>
      <c r="S46" s="55"/>
    </row>
    <row r="47" spans="1:19">
      <c r="A47" s="59" t="str">
        <f>Klimaatadaptatie!A9</f>
        <v>Klimaatadaptief stadspark</v>
      </c>
      <c r="B47" s="48">
        <v>2.5</v>
      </c>
      <c r="C47" s="48">
        <v>3</v>
      </c>
      <c r="D47" s="48">
        <v>5.5</v>
      </c>
      <c r="H47" s="55"/>
      <c r="I47" s="55"/>
      <c r="J47" s="55"/>
      <c r="K47" s="55"/>
      <c r="L47" s="55"/>
      <c r="M47" s="55"/>
      <c r="N47" s="55"/>
      <c r="O47" s="55"/>
      <c r="P47" s="55"/>
      <c r="Q47" s="55"/>
      <c r="R47" s="55"/>
      <c r="S47" s="55"/>
    </row>
    <row r="48" spans="1:19">
      <c r="A48" s="59" t="str">
        <f>Klimaatadaptatie!A10</f>
        <v>Groendak bij nieuwbouw</v>
      </c>
      <c r="B48" s="48">
        <v>2.5</v>
      </c>
      <c r="C48" s="48">
        <v>3</v>
      </c>
      <c r="D48" s="48">
        <v>5.5</v>
      </c>
      <c r="H48" s="55"/>
      <c r="I48" s="55"/>
      <c r="J48" s="55"/>
      <c r="K48" s="55"/>
      <c r="L48" s="55"/>
      <c r="M48" s="55"/>
      <c r="N48" s="55"/>
      <c r="O48" s="55"/>
      <c r="P48" s="55"/>
      <c r="Q48" s="55"/>
      <c r="R48" s="55"/>
      <c r="S48" s="55"/>
    </row>
    <row r="49" spans="1:19">
      <c r="A49" s="59" t="str">
        <f>Klimaatadaptatie!A11</f>
        <v>Groene geluidsschermen</v>
      </c>
      <c r="B49" s="48">
        <v>2.5</v>
      </c>
      <c r="C49" s="48">
        <v>3</v>
      </c>
      <c r="D49" s="48">
        <v>5.5</v>
      </c>
      <c r="H49" s="55"/>
      <c r="I49" s="55"/>
      <c r="J49" s="55"/>
      <c r="K49" s="55"/>
      <c r="L49" s="55"/>
      <c r="M49" s="55"/>
      <c r="N49" s="55"/>
      <c r="O49" s="55"/>
      <c r="P49" s="55"/>
      <c r="Q49" s="55"/>
      <c r="R49" s="55"/>
      <c r="S49" s="55"/>
    </row>
    <row r="50" spans="1:19">
      <c r="A50" s="59" t="str">
        <f>Klimaatadaptatie!A12</f>
        <v>Drijvend groen aanleg</v>
      </c>
      <c r="B50" s="48">
        <v>2.5</v>
      </c>
      <c r="C50" s="48">
        <v>3</v>
      </c>
      <c r="D50" s="48">
        <v>5.5</v>
      </c>
    </row>
    <row r="51" spans="1:19">
      <c r="A51" s="59" t="str">
        <f>Klimaatadaptatie!A13</f>
        <v>Helofytenfilter</v>
      </c>
      <c r="B51" s="48">
        <v>2.5</v>
      </c>
      <c r="C51" s="48">
        <v>3</v>
      </c>
      <c r="D51" s="48">
        <v>5.5</v>
      </c>
    </row>
    <row r="52" spans="1:19">
      <c r="A52" s="59" t="str">
        <f>Klimaatadaptatie!A14</f>
        <v>Halfverharding</v>
      </c>
      <c r="B52" s="48">
        <v>2.5</v>
      </c>
      <c r="C52" s="48">
        <v>3</v>
      </c>
      <c r="D52" s="48">
        <v>5.5</v>
      </c>
    </row>
    <row r="53" spans="1:19">
      <c r="A53" s="59" t="str">
        <f>Klimaatadaptatie!A15</f>
        <v>Bioclimatische oriëntatie en thermische massa</v>
      </c>
      <c r="B53" s="48">
        <v>3</v>
      </c>
      <c r="C53" s="48">
        <v>2.5</v>
      </c>
      <c r="D53" s="48">
        <v>5.5</v>
      </c>
    </row>
    <row r="54" spans="1:19">
      <c r="A54" s="59" t="str">
        <f>Klimaatadaptatie!A16</f>
        <v>Natuurlijke ventilatiestrategieën</v>
      </c>
      <c r="B54" s="48">
        <v>3</v>
      </c>
      <c r="C54" s="48">
        <v>2.5</v>
      </c>
      <c r="D54" s="48">
        <v>5.5</v>
      </c>
    </row>
    <row r="56" spans="1:19">
      <c r="A56" s="62" t="s">
        <v>150</v>
      </c>
      <c r="B56" s="63"/>
      <c r="C56" s="63"/>
      <c r="D56" s="63"/>
      <c r="E56" s="63"/>
      <c r="F56" s="63"/>
    </row>
    <row r="57" spans="1:19">
      <c r="B57" s="53" t="s">
        <v>144</v>
      </c>
      <c r="C57" s="53" t="s">
        <v>2</v>
      </c>
      <c r="D57" s="53" t="s">
        <v>19</v>
      </c>
    </row>
    <row r="58" spans="1:19">
      <c r="A58" s="59" t="str">
        <f>Biodiversiteit!A2</f>
        <v>WADI waterbesparing, waterbuffers</v>
      </c>
      <c r="B58" s="48" cm="1">
        <f t="array" ref="B58:B72">VLOOKUP($A$58:$A$72,Thema4[#All],5,FALSE)</f>
        <v>3</v>
      </c>
      <c r="C58" s="48" cm="1">
        <f t="array" ref="C58:C72">VLOOKUP($A$58:$A$72,Thema4[#All],6,FALSE)</f>
        <v>3</v>
      </c>
      <c r="D58" s="48" cm="1">
        <f t="array" ref="D58:D72">VLOOKUP($A$58:$A$72,Thema4[#All],9,FALSE)</f>
        <v>6</v>
      </c>
    </row>
    <row r="59" spans="1:19">
      <c r="A59" s="59" t="str">
        <f>Biodiversiteit!A3</f>
        <v>Groene daken</v>
      </c>
      <c r="B59" s="48">
        <v>3</v>
      </c>
      <c r="C59" s="48">
        <v>3</v>
      </c>
      <c r="D59" s="48">
        <v>6</v>
      </c>
    </row>
    <row r="60" spans="1:19">
      <c r="A60" s="59" t="str">
        <f>Biodiversiteit!A4</f>
        <v>Groene geluidsschermen</v>
      </c>
      <c r="B60" s="48">
        <v>3</v>
      </c>
      <c r="C60" s="48">
        <v>3</v>
      </c>
      <c r="D60" s="48">
        <v>6</v>
      </c>
    </row>
    <row r="61" spans="1:19">
      <c r="A61" s="59" t="str">
        <f>Biodiversiteit!A5</f>
        <v>Drijvend groen</v>
      </c>
      <c r="B61" s="48">
        <v>3</v>
      </c>
      <c r="C61" s="48">
        <v>3</v>
      </c>
      <c r="D61" s="48">
        <v>6</v>
      </c>
    </row>
    <row r="62" spans="1:19">
      <c r="A62" s="59" t="str">
        <f>Biodiversiteit!A6</f>
        <v>Natuurvriendelijke verlichting</v>
      </c>
      <c r="B62" s="48">
        <v>3</v>
      </c>
      <c r="C62" s="48">
        <v>3</v>
      </c>
      <c r="D62" s="48">
        <v>6</v>
      </c>
    </row>
    <row r="63" spans="1:19">
      <c r="A63" s="59" t="str">
        <f>Biodiversiteit!A7</f>
        <v>Planten van bomen</v>
      </c>
      <c r="B63" s="48">
        <v>3</v>
      </c>
      <c r="C63" s="48">
        <v>3</v>
      </c>
      <c r="D63" s="48">
        <v>6</v>
      </c>
    </row>
    <row r="64" spans="1:19">
      <c r="A64" s="59" t="str">
        <f>Biodiversiteit!A8</f>
        <v>Passages voor kleine dieren</v>
      </c>
      <c r="B64" s="48">
        <v>3</v>
      </c>
      <c r="C64" s="48">
        <v>3</v>
      </c>
      <c r="D64" s="48">
        <v>6</v>
      </c>
    </row>
    <row r="65" spans="1:6">
      <c r="A65" s="59" t="str">
        <f>Biodiversiteit!A9</f>
        <v>Nature based quickscan</v>
      </c>
      <c r="B65" s="48">
        <v>2.5</v>
      </c>
      <c r="C65" s="48">
        <v>3</v>
      </c>
      <c r="D65" s="48">
        <v>5.5</v>
      </c>
    </row>
    <row r="66" spans="1:6">
      <c r="A66" s="59" t="str">
        <f>Biodiversiteit!A10</f>
        <v>Groene erfafscheiding</v>
      </c>
      <c r="B66" s="48">
        <v>2.5</v>
      </c>
      <c r="C66" s="48">
        <v>3</v>
      </c>
      <c r="D66" s="48">
        <v>5.5</v>
      </c>
    </row>
    <row r="67" spans="1:6">
      <c r="A67" s="59" t="str">
        <f>Biodiversiteit!A11</f>
        <v>Stadspark herinrichten</v>
      </c>
      <c r="B67" s="48">
        <v>3</v>
      </c>
      <c r="C67" s="48">
        <v>2.5</v>
      </c>
      <c r="D67" s="48">
        <v>5.5</v>
      </c>
    </row>
    <row r="68" spans="1:6">
      <c r="A68" s="59" t="str">
        <f>Biodiversiteit!A12</f>
        <v>Nature-based oplossingen</v>
      </c>
      <c r="B68" s="48">
        <v>3</v>
      </c>
      <c r="C68" s="48">
        <v>2.5</v>
      </c>
      <c r="D68" s="48">
        <v>5.5</v>
      </c>
    </row>
    <row r="69" spans="1:6">
      <c r="A69" s="59" t="str">
        <f>Biodiversiteit!A13</f>
        <v>Nestkasten toevoegen</v>
      </c>
      <c r="B69" s="48">
        <v>2</v>
      </c>
      <c r="C69" s="48">
        <v>3</v>
      </c>
      <c r="D69" s="48">
        <v>5</v>
      </c>
    </row>
    <row r="70" spans="1:6">
      <c r="A70" s="59" t="str">
        <f>Biodiversiteit!A14</f>
        <v>Diersoorten in kaart brengen</v>
      </c>
      <c r="B70" s="48">
        <v>2</v>
      </c>
      <c r="C70" s="48">
        <v>3</v>
      </c>
      <c r="D70" s="48">
        <v>5</v>
      </c>
    </row>
    <row r="71" spans="1:6">
      <c r="A71" s="59" t="str">
        <f>Biodiversiteit!A15</f>
        <v>Ecologisch maaibeheer</v>
      </c>
      <c r="B71" s="48">
        <v>2</v>
      </c>
      <c r="C71" s="48">
        <v>3</v>
      </c>
      <c r="D71" s="48">
        <v>5</v>
      </c>
    </row>
    <row r="72" spans="1:6">
      <c r="A72" s="59" t="str">
        <f>Biodiversiteit!A16</f>
        <v>Wijkvergroening</v>
      </c>
      <c r="B72" s="48">
        <v>2.5</v>
      </c>
      <c r="C72" s="48">
        <v>2.5</v>
      </c>
      <c r="D72" s="48">
        <v>5</v>
      </c>
    </row>
    <row r="74" spans="1:6">
      <c r="A74" s="64" t="s">
        <v>151</v>
      </c>
      <c r="B74" s="65"/>
      <c r="C74" s="65"/>
      <c r="D74" s="65"/>
      <c r="E74" s="65"/>
      <c r="F74" s="65"/>
    </row>
    <row r="75" spans="1:6">
      <c r="B75" s="53" t="s">
        <v>144</v>
      </c>
      <c r="C75" s="53" t="s">
        <v>2</v>
      </c>
      <c r="D75" s="53" t="s">
        <v>19</v>
      </c>
    </row>
    <row r="76" spans="1:6">
      <c r="A76" s="59" t="str">
        <f>'Gezond &amp; Veilig'!A2</f>
        <v>Nature-based oplossingen</v>
      </c>
      <c r="B76" s="48" cm="1">
        <f t="array" ref="B76:B90">VLOOKUP($A$76:$A$90,Thema5[#All],5,FALSE)</f>
        <v>3</v>
      </c>
      <c r="C76" s="48" cm="1">
        <f t="array" ref="C76:C90">VLOOKUP($A$76:$A$90,Thema5[#All],6,FALSE)</f>
        <v>3</v>
      </c>
      <c r="D76" s="48" cm="1">
        <f t="array" ref="D76:D90">VLOOKUP($A$76:$A$90,Thema5[#All],9,FALSE)</f>
        <v>6</v>
      </c>
    </row>
    <row r="77" spans="1:6">
      <c r="A77" s="59" t="str">
        <f>'Gezond &amp; Veilig'!A3</f>
        <v>Groene gevels</v>
      </c>
      <c r="B77" s="48">
        <v>3</v>
      </c>
      <c r="C77" s="48">
        <v>3</v>
      </c>
      <c r="D77" s="48">
        <v>6</v>
      </c>
    </row>
    <row r="78" spans="1:6">
      <c r="A78" s="59" t="str">
        <f>'Gezond &amp; Veilig'!A4</f>
        <v>Groene daken</v>
      </c>
      <c r="B78" s="48">
        <v>3</v>
      </c>
      <c r="C78" s="48">
        <v>3</v>
      </c>
      <c r="D78" s="48">
        <v>6</v>
      </c>
    </row>
    <row r="79" spans="1:6">
      <c r="A79" s="59" t="str">
        <f>'Gezond &amp; Veilig'!A5</f>
        <v>Passages kleine dieren</v>
      </c>
      <c r="B79" s="48">
        <v>3</v>
      </c>
      <c r="C79" s="48">
        <v>3</v>
      </c>
      <c r="D79" s="48">
        <v>6</v>
      </c>
    </row>
    <row r="80" spans="1:6">
      <c r="A80" s="59" t="str">
        <f>'Gezond &amp; Veilig'!A6</f>
        <v>Vernieuwing van wijken</v>
      </c>
      <c r="B80" s="48">
        <v>2.5</v>
      </c>
      <c r="C80" s="48">
        <v>3</v>
      </c>
      <c r="D80" s="48">
        <v>5.5</v>
      </c>
    </row>
    <row r="81" spans="1:6">
      <c r="A81" s="59" t="str">
        <f>'Gezond &amp; Veilig'!A7</f>
        <v>Herinrichting stadspark voor beweging</v>
      </c>
      <c r="B81" s="48">
        <v>3</v>
      </c>
      <c r="C81" s="48">
        <v>2.5</v>
      </c>
      <c r="D81" s="48">
        <v>5.5</v>
      </c>
    </row>
    <row r="82" spans="1:6">
      <c r="A82" s="59" t="str">
        <f>'Gezond &amp; Veilig'!A8</f>
        <v>Groene geluidsschermen</v>
      </c>
      <c r="B82" s="48">
        <v>3</v>
      </c>
      <c r="C82" s="48">
        <v>2.5</v>
      </c>
      <c r="D82" s="48">
        <v>5.5</v>
      </c>
    </row>
    <row r="83" spans="1:6">
      <c r="A83" s="59" t="str">
        <f>'Gezond &amp; Veilig'!A9</f>
        <v>Smalle wegen</v>
      </c>
      <c r="B83" s="48">
        <v>3</v>
      </c>
      <c r="C83" s="48">
        <v>2.5</v>
      </c>
      <c r="D83" s="48">
        <v>5.5</v>
      </c>
    </row>
    <row r="84" spans="1:6">
      <c r="A84" s="59" t="str">
        <f>'Gezond &amp; Veilig'!A10</f>
        <v>30-km zone</v>
      </c>
      <c r="B84" s="48">
        <v>2</v>
      </c>
      <c r="C84" s="48">
        <v>3</v>
      </c>
      <c r="D84" s="48">
        <v>5</v>
      </c>
    </row>
    <row r="85" spans="1:6">
      <c r="A85" s="59" t="str">
        <f>'Gezond &amp; Veilig'!A11</f>
        <v>Last-mile zorg</v>
      </c>
      <c r="B85" s="48">
        <v>2</v>
      </c>
      <c r="C85" s="48">
        <v>3</v>
      </c>
      <c r="D85" s="48">
        <v>5</v>
      </c>
    </row>
    <row r="86" spans="1:6">
      <c r="A86" s="59" t="str">
        <f>'Gezond &amp; Veilig'!A12</f>
        <v>Optoppen gebouwen</v>
      </c>
      <c r="B86" s="48">
        <v>2.5</v>
      </c>
      <c r="C86" s="48">
        <v>2.5</v>
      </c>
      <c r="D86" s="48">
        <v>5</v>
      </c>
    </row>
    <row r="87" spans="1:6">
      <c r="A87" s="59" t="str">
        <f>'Gezond &amp; Veilig'!A13</f>
        <v>Tactical urbanism</v>
      </c>
      <c r="B87" s="48">
        <v>2.5</v>
      </c>
      <c r="C87" s="48">
        <v>2.5</v>
      </c>
      <c r="D87" s="48">
        <v>5</v>
      </c>
    </row>
    <row r="88" spans="1:6">
      <c r="A88" s="59" t="str">
        <f>'Gezond &amp; Veilig'!A14</f>
        <v>Groene erfafscheiding</v>
      </c>
      <c r="B88" s="48">
        <v>3</v>
      </c>
      <c r="C88" s="48">
        <v>2</v>
      </c>
      <c r="D88" s="48">
        <v>5</v>
      </c>
    </row>
    <row r="89" spans="1:6">
      <c r="A89" s="59" t="str">
        <f>'Gezond &amp; Veilig'!A15</f>
        <v>Sport-spel plekken</v>
      </c>
      <c r="B89" s="48">
        <v>3</v>
      </c>
      <c r="C89" s="48">
        <v>2</v>
      </c>
      <c r="D89" s="48">
        <v>5</v>
      </c>
    </row>
    <row r="90" spans="1:6">
      <c r="A90" s="59" t="str">
        <f>'Gezond &amp; Veilig'!A16</f>
        <v>Gezond eten/kookpunt</v>
      </c>
      <c r="B90" s="48">
        <v>1.5</v>
      </c>
      <c r="C90" s="48">
        <v>3</v>
      </c>
      <c r="D90" s="48">
        <v>4.5</v>
      </c>
    </row>
    <row r="92" spans="1:6">
      <c r="A92" s="66" t="s">
        <v>152</v>
      </c>
      <c r="B92" s="67"/>
      <c r="C92" s="67"/>
      <c r="D92" s="67"/>
      <c r="E92" s="67"/>
      <c r="F92" s="67"/>
    </row>
    <row r="93" spans="1:6">
      <c r="B93" s="53" t="s">
        <v>144</v>
      </c>
      <c r="C93" s="53" t="s">
        <v>2</v>
      </c>
      <c r="D93" s="53" t="s">
        <v>19</v>
      </c>
    </row>
    <row r="94" spans="1:6">
      <c r="A94" s="59" t="str">
        <f>Sociaal!A2</f>
        <v>Klussendienst/repaircafé</v>
      </c>
      <c r="B94" s="48" cm="1">
        <f t="array" ref="B94:B108">VLOOKUP($A$94:$A$108,Thema6[#All],5,FALSE)</f>
        <v>3</v>
      </c>
      <c r="C94" s="48" cm="1">
        <f t="array" ref="C94:C108">VLOOKUP($A$94:$A$108,Thema6[#All],6,FALSE)</f>
        <v>3</v>
      </c>
      <c r="D94" s="48" cm="1">
        <f t="array" ref="D94:D108">VLOOKUP($A$94:$A$108,Thema6[#All],9,FALSE)</f>
        <v>6</v>
      </c>
    </row>
    <row r="95" spans="1:6">
      <c r="A95" s="59" t="str">
        <f>Sociaal!A3</f>
        <v>Wadi-speelplek met stapstenen</v>
      </c>
      <c r="B95" s="48">
        <v>2.5</v>
      </c>
      <c r="C95" s="48">
        <v>3</v>
      </c>
      <c r="D95" s="48">
        <v>5.5</v>
      </c>
    </row>
    <row r="96" spans="1:6">
      <c r="A96" s="59" t="str">
        <f>Sociaal!A4</f>
        <v>Plonsplekken</v>
      </c>
      <c r="B96" s="48">
        <v>3</v>
      </c>
      <c r="C96" s="48">
        <v>2.5</v>
      </c>
      <c r="D96" s="48">
        <v>5.5</v>
      </c>
    </row>
    <row r="97" spans="1:4">
      <c r="A97" s="59" t="str">
        <f>Sociaal!A5</f>
        <v>WADI waterbesparing</v>
      </c>
      <c r="B97" s="48">
        <v>2</v>
      </c>
      <c r="C97" s="48">
        <v>3</v>
      </c>
      <c r="D97" s="48">
        <v>5</v>
      </c>
    </row>
    <row r="98" spans="1:4">
      <c r="A98" s="59" t="str">
        <f>Sociaal!A6</f>
        <v>Deelvervoer</v>
      </c>
      <c r="B98" s="48">
        <v>2</v>
      </c>
      <c r="C98" s="48">
        <v>3</v>
      </c>
      <c r="D98" s="48">
        <v>5</v>
      </c>
    </row>
    <row r="99" spans="1:4">
      <c r="A99" s="59" t="str">
        <f>Sociaal!A7</f>
        <v>Wijkhuiskamer</v>
      </c>
      <c r="B99" s="48">
        <v>2</v>
      </c>
      <c r="C99" s="48">
        <v>3</v>
      </c>
      <c r="D99" s="48">
        <v>5</v>
      </c>
    </row>
    <row r="100" spans="1:4">
      <c r="A100" s="59" t="str">
        <f>Sociaal!A8</f>
        <v>Gemeenschappelijke tuin, openbaar</v>
      </c>
      <c r="B100" s="48">
        <v>2</v>
      </c>
      <c r="C100" s="48">
        <v>3</v>
      </c>
      <c r="D100" s="48">
        <v>5</v>
      </c>
    </row>
    <row r="101" spans="1:4">
      <c r="A101" s="59" t="str">
        <f>Sociaal!A9</f>
        <v>Informeren, onderwijs initiatieven</v>
      </c>
      <c r="B101" s="48">
        <v>2.5</v>
      </c>
      <c r="C101" s="48">
        <v>2.5</v>
      </c>
      <c r="D101" s="48">
        <v>5</v>
      </c>
    </row>
    <row r="102" spans="1:4">
      <c r="A102" s="59" t="str">
        <f>Sociaal!A10</f>
        <v>Wijk-batterij, lokaal eigendom</v>
      </c>
      <c r="B102" s="48">
        <v>2.5</v>
      </c>
      <c r="C102" s="48">
        <v>2.5</v>
      </c>
      <c r="D102" s="48">
        <v>5</v>
      </c>
    </row>
    <row r="103" spans="1:4">
      <c r="A103" s="59" t="str">
        <f>Sociaal!A11</f>
        <v>Energie-rechtvaardigheid</v>
      </c>
      <c r="B103" s="48">
        <v>3</v>
      </c>
      <c r="C103" s="48">
        <v>2</v>
      </c>
      <c r="D103" s="48">
        <v>5</v>
      </c>
    </row>
    <row r="104" spans="1:4">
      <c r="A104" s="59" t="str">
        <f>Sociaal!A12</f>
        <v>Herinrichting wijk voor ontmoeting</v>
      </c>
      <c r="B104" s="48">
        <v>1.5</v>
      </c>
      <c r="C104" s="48">
        <v>3</v>
      </c>
      <c r="D104" s="48">
        <v>4.5</v>
      </c>
    </row>
    <row r="105" spans="1:4">
      <c r="A105" s="59" t="str">
        <f>Sociaal!A13</f>
        <v>Ontmoetingsplek in wijk</v>
      </c>
      <c r="B105" s="48">
        <v>1.5</v>
      </c>
      <c r="C105" s="48">
        <v>3</v>
      </c>
      <c r="D105" s="48">
        <v>4.5</v>
      </c>
    </row>
    <row r="106" spans="1:4">
      <c r="A106" s="59" t="str">
        <f>Sociaal!A14</f>
        <v>Mensgerichte straatinrichting</v>
      </c>
      <c r="B106" s="48">
        <v>1.5</v>
      </c>
      <c r="C106" s="48">
        <v>3</v>
      </c>
      <c r="D106" s="48">
        <v>4.5</v>
      </c>
    </row>
    <row r="107" spans="1:4">
      <c r="A107" s="59" t="str">
        <f>Sociaal!A15</f>
        <v>Groene erfafscheiding</v>
      </c>
      <c r="B107" s="48">
        <v>1.5</v>
      </c>
      <c r="C107" s="48">
        <v>3</v>
      </c>
      <c r="D107" s="48">
        <v>4.5</v>
      </c>
    </row>
    <row r="108" spans="1:4">
      <c r="A108" s="59" t="str">
        <f>Sociaal!A16</f>
        <v>Communicatie afvalscheiding</v>
      </c>
      <c r="B108" s="48">
        <v>1.5</v>
      </c>
      <c r="C108" s="48">
        <v>3</v>
      </c>
      <c r="D108" s="48">
        <v>4.5</v>
      </c>
    </row>
  </sheetData>
  <mergeCells count="1">
    <mergeCell ref="I37:R37"/>
  </mergeCells>
  <conditionalFormatting sqref="D3:D18">
    <cfRule type="colorScale" priority="4">
      <colorScale>
        <cfvo type="min"/>
        <cfvo type="max"/>
        <color rgb="FFFFEF9C"/>
        <color rgb="FF63BE7B"/>
      </colorScale>
    </cfRule>
  </conditionalFormatting>
  <conditionalFormatting sqref="D3:D108">
    <cfRule type="colorScale" priority="1">
      <colorScale>
        <cfvo type="min"/>
        <cfvo type="max"/>
        <color rgb="FFFFEF9C"/>
        <color rgb="FF63BE7B"/>
      </colorScale>
    </cfRule>
  </conditionalFormatting>
  <conditionalFormatting sqref="D22:D36">
    <cfRule type="colorScale" priority="2">
      <colorScale>
        <cfvo type="min"/>
        <cfvo type="max"/>
        <color rgb="FFFFEF9C"/>
        <color rgb="FF63BE7B"/>
      </colorScale>
    </cfRule>
    <cfRule type="colorScale" priority="10">
      <colorScale>
        <cfvo type="min"/>
        <cfvo type="percentile" val="50"/>
        <cfvo type="max"/>
        <color rgb="FFF8696B"/>
        <color rgb="FFFFEB84"/>
        <color rgb="FF63BE7B"/>
      </colorScale>
    </cfRule>
  </conditionalFormatting>
  <conditionalFormatting sqref="D40:D54">
    <cfRule type="colorScale" priority="3">
      <colorScale>
        <cfvo type="min"/>
        <cfvo type="max"/>
        <color rgb="FFFFEF9C"/>
        <color rgb="FF63BE7B"/>
      </colorScale>
    </cfRule>
    <cfRule type="colorScale" priority="9">
      <colorScale>
        <cfvo type="min"/>
        <cfvo type="max"/>
        <color rgb="FFFFEF9C"/>
        <color rgb="FF63BE7B"/>
      </colorScale>
    </cfRule>
    <cfRule type="colorScale" priority="12">
      <colorScale>
        <cfvo type="min"/>
        <cfvo type="percentile" val="50"/>
        <cfvo type="max"/>
        <color rgb="FFF8696B"/>
        <color rgb="FFFFEB84"/>
        <color rgb="FF63BE7B"/>
      </colorScale>
    </cfRule>
  </conditionalFormatting>
  <conditionalFormatting sqref="D58:D72">
    <cfRule type="colorScale" priority="7">
      <colorScale>
        <cfvo type="min"/>
        <cfvo type="max"/>
        <color rgb="FFFFEF9C"/>
        <color rgb="FF63BE7B"/>
      </colorScale>
    </cfRule>
  </conditionalFormatting>
  <conditionalFormatting sqref="D76:D90">
    <cfRule type="colorScale" priority="6">
      <colorScale>
        <cfvo type="min"/>
        <cfvo type="max"/>
        <color rgb="FFFFEF9C"/>
        <color rgb="FF63BE7B"/>
      </colorScale>
    </cfRule>
  </conditionalFormatting>
  <conditionalFormatting sqref="D94:D108">
    <cfRule type="colorScale" priority="5">
      <colorScale>
        <cfvo type="min"/>
        <cfvo type="max"/>
        <color rgb="FFFFEF9C"/>
        <color rgb="FF63BE7B"/>
      </colorScale>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8D285-D121-45F0-90C3-468AE87D9DEF}">
  <sheetPr>
    <tabColor theme="0" tint="-0.14999847407452621"/>
  </sheetPr>
  <dimension ref="A1:L31"/>
  <sheetViews>
    <sheetView topLeftCell="A36" zoomScale="85" zoomScaleNormal="85" workbookViewId="0">
      <selection activeCell="A29" sqref="A29:D29"/>
    </sheetView>
  </sheetViews>
  <sheetFormatPr defaultRowHeight="14.45"/>
  <cols>
    <col min="1" max="1" width="29.28515625" customWidth="1"/>
    <col min="2" max="2" width="17.7109375" customWidth="1"/>
    <col min="3" max="3" width="37" customWidth="1"/>
    <col min="4" max="4" width="37.42578125" customWidth="1"/>
    <col min="5" max="5" width="6.7109375" customWidth="1"/>
    <col min="6" max="6" width="7.28515625" customWidth="1"/>
    <col min="7" max="7" width="24.42578125" hidden="1" customWidth="1"/>
    <col min="8" max="8" width="23.28515625" customWidth="1"/>
    <col min="9" max="9" width="8.5703125" customWidth="1"/>
  </cols>
  <sheetData>
    <row r="1" spans="1:12" ht="25.9" customHeight="1">
      <c r="A1" s="9" t="s">
        <v>153</v>
      </c>
      <c r="B1" s="9" t="s">
        <v>154</v>
      </c>
      <c r="C1" s="9" t="s">
        <v>155</v>
      </c>
      <c r="D1" s="9" t="s">
        <v>156</v>
      </c>
      <c r="E1" s="9" t="s">
        <v>144</v>
      </c>
      <c r="F1" s="9" t="s">
        <v>2</v>
      </c>
      <c r="G1" s="9" t="s">
        <v>157</v>
      </c>
      <c r="H1" t="s">
        <v>158</v>
      </c>
      <c r="I1" s="9" t="s">
        <v>19</v>
      </c>
      <c r="K1" t="s">
        <v>144</v>
      </c>
      <c r="L1" t="s">
        <v>2</v>
      </c>
    </row>
    <row r="2" spans="1:12" ht="43.15">
      <c r="A2" t="s">
        <v>47</v>
      </c>
      <c r="B2" s="9">
        <v>20</v>
      </c>
      <c r="C2" s="9" t="s">
        <v>159</v>
      </c>
      <c r="D2" s="9" t="s">
        <v>160</v>
      </c>
      <c r="E2" s="9">
        <v>2.5</v>
      </c>
      <c r="F2" s="9">
        <v>3</v>
      </c>
      <c r="G2" t="s">
        <v>42</v>
      </c>
      <c r="H2" t="s">
        <v>161</v>
      </c>
      <c r="I2" s="9">
        <f t="shared" ref="I2:I31" si="0">SUM((E2*$K$2)+(F2*$L$2))</f>
        <v>5.5</v>
      </c>
      <c r="K2">
        <f>Overzicht!H5</f>
        <v>1</v>
      </c>
      <c r="L2">
        <f>Overzicht!I5</f>
        <v>1</v>
      </c>
    </row>
    <row r="3" spans="1:12" ht="57.6">
      <c r="A3" s="9" t="s">
        <v>133</v>
      </c>
      <c r="B3" s="9">
        <v>26</v>
      </c>
      <c r="C3" s="9" t="s">
        <v>162</v>
      </c>
      <c r="D3" s="9" t="s">
        <v>163</v>
      </c>
      <c r="E3" s="9">
        <v>2.5</v>
      </c>
      <c r="F3" s="9">
        <v>3</v>
      </c>
      <c r="G3" t="s">
        <v>42</v>
      </c>
      <c r="H3" t="s">
        <v>164</v>
      </c>
      <c r="I3" s="9">
        <f t="shared" si="0"/>
        <v>5.5</v>
      </c>
    </row>
    <row r="4" spans="1:12" ht="28.9">
      <c r="A4" s="9" t="s">
        <v>142</v>
      </c>
      <c r="B4" s="9">
        <v>32</v>
      </c>
      <c r="C4" s="9" t="s">
        <v>165</v>
      </c>
      <c r="D4" s="9" t="s">
        <v>166</v>
      </c>
      <c r="E4" s="9">
        <v>3</v>
      </c>
      <c r="F4" s="9">
        <v>2</v>
      </c>
      <c r="G4" t="s">
        <v>41</v>
      </c>
      <c r="H4" t="s">
        <v>167</v>
      </c>
      <c r="I4" s="9">
        <f t="shared" si="0"/>
        <v>5</v>
      </c>
    </row>
    <row r="5" spans="1:12" ht="43.15">
      <c r="A5" s="9" t="s">
        <v>168</v>
      </c>
      <c r="B5" s="9">
        <v>4</v>
      </c>
      <c r="C5" s="9" t="s">
        <v>169</v>
      </c>
      <c r="D5" s="9" t="s">
        <v>170</v>
      </c>
      <c r="E5" s="9">
        <v>2.5</v>
      </c>
      <c r="F5" s="9">
        <v>2.5</v>
      </c>
      <c r="G5" t="s">
        <v>42</v>
      </c>
      <c r="H5" t="s">
        <v>171</v>
      </c>
      <c r="I5" s="9">
        <f t="shared" si="0"/>
        <v>5</v>
      </c>
    </row>
    <row r="6" spans="1:12" ht="43.15">
      <c r="A6" s="9" t="s">
        <v>124</v>
      </c>
      <c r="B6" s="9">
        <v>33</v>
      </c>
      <c r="C6" s="9" t="s">
        <v>172</v>
      </c>
      <c r="D6" s="9" t="s">
        <v>173</v>
      </c>
      <c r="E6" s="9">
        <v>2.5</v>
      </c>
      <c r="F6" s="9">
        <v>2.5</v>
      </c>
      <c r="G6" t="s">
        <v>42</v>
      </c>
      <c r="H6" t="s">
        <v>174</v>
      </c>
      <c r="I6" s="9">
        <f t="shared" si="0"/>
        <v>5</v>
      </c>
    </row>
    <row r="7" spans="1:12" ht="28.9">
      <c r="A7" s="9" t="s">
        <v>175</v>
      </c>
      <c r="B7" s="9">
        <v>6</v>
      </c>
      <c r="C7" s="9" t="s">
        <v>176</v>
      </c>
      <c r="D7" s="9" t="s">
        <v>177</v>
      </c>
      <c r="E7" s="9">
        <v>2</v>
      </c>
      <c r="F7" s="9">
        <v>3</v>
      </c>
      <c r="G7" t="s">
        <v>42</v>
      </c>
      <c r="H7" t="s">
        <v>178</v>
      </c>
      <c r="I7" s="9">
        <f t="shared" si="0"/>
        <v>5</v>
      </c>
    </row>
    <row r="8" spans="1:12" ht="72">
      <c r="A8" s="9" t="s">
        <v>179</v>
      </c>
      <c r="B8" s="9">
        <v>9</v>
      </c>
      <c r="C8" s="9" t="s">
        <v>180</v>
      </c>
      <c r="D8" s="9" t="s">
        <v>181</v>
      </c>
      <c r="E8" s="9">
        <v>2</v>
      </c>
      <c r="F8" s="9">
        <v>3</v>
      </c>
      <c r="G8" t="s">
        <v>42</v>
      </c>
      <c r="H8" t="s">
        <v>182</v>
      </c>
      <c r="I8" s="9">
        <f t="shared" si="0"/>
        <v>5</v>
      </c>
    </row>
    <row r="9" spans="1:12" ht="43.15">
      <c r="A9" s="9" t="s">
        <v>183</v>
      </c>
      <c r="B9" s="9">
        <v>11</v>
      </c>
      <c r="C9" s="9" t="s">
        <v>184</v>
      </c>
      <c r="D9" s="9" t="s">
        <v>185</v>
      </c>
      <c r="E9" s="9">
        <v>2</v>
      </c>
      <c r="F9" s="9">
        <v>3</v>
      </c>
      <c r="G9" t="s">
        <v>42</v>
      </c>
      <c r="H9" t="s">
        <v>186</v>
      </c>
      <c r="I9" s="9">
        <f t="shared" si="0"/>
        <v>5</v>
      </c>
    </row>
    <row r="10" spans="1:12" ht="28.9">
      <c r="A10" s="9" t="s">
        <v>187</v>
      </c>
      <c r="B10" s="9">
        <v>14</v>
      </c>
      <c r="C10" s="9" t="s">
        <v>188</v>
      </c>
      <c r="D10" s="9" t="s">
        <v>189</v>
      </c>
      <c r="E10" s="9">
        <v>2</v>
      </c>
      <c r="F10" s="9">
        <v>3</v>
      </c>
      <c r="G10" t="s">
        <v>42</v>
      </c>
      <c r="H10" t="s">
        <v>190</v>
      </c>
      <c r="I10" s="9">
        <f t="shared" si="0"/>
        <v>5</v>
      </c>
    </row>
    <row r="11" spans="1:12" ht="28.9">
      <c r="A11" s="9" t="s">
        <v>191</v>
      </c>
      <c r="B11" s="9">
        <v>21</v>
      </c>
      <c r="C11" s="9" t="s">
        <v>192</v>
      </c>
      <c r="D11" s="9" t="s">
        <v>193</v>
      </c>
      <c r="E11" s="9">
        <v>2</v>
      </c>
      <c r="F11" s="9">
        <v>3</v>
      </c>
      <c r="G11" t="s">
        <v>42</v>
      </c>
      <c r="H11" t="s">
        <v>194</v>
      </c>
      <c r="I11" s="9">
        <f t="shared" si="0"/>
        <v>5</v>
      </c>
    </row>
    <row r="12" spans="1:12" ht="43.15">
      <c r="A12" s="9" t="s">
        <v>127</v>
      </c>
      <c r="B12" s="9">
        <v>23</v>
      </c>
      <c r="C12" s="9" t="s">
        <v>195</v>
      </c>
      <c r="D12" s="9" t="s">
        <v>196</v>
      </c>
      <c r="E12" s="9">
        <v>2</v>
      </c>
      <c r="F12" s="9">
        <v>3</v>
      </c>
      <c r="G12" t="s">
        <v>42</v>
      </c>
      <c r="H12" t="s">
        <v>197</v>
      </c>
      <c r="I12" s="9">
        <f t="shared" si="0"/>
        <v>5</v>
      </c>
    </row>
    <row r="13" spans="1:12" ht="43.15">
      <c r="A13" s="9" t="s">
        <v>198</v>
      </c>
      <c r="B13" s="9">
        <v>24</v>
      </c>
      <c r="C13" s="9" t="s">
        <v>199</v>
      </c>
      <c r="D13" s="9" t="s">
        <v>200</v>
      </c>
      <c r="E13" s="9">
        <v>2</v>
      </c>
      <c r="F13" s="9">
        <v>3</v>
      </c>
      <c r="G13" t="s">
        <v>42</v>
      </c>
      <c r="H13" t="s">
        <v>197</v>
      </c>
      <c r="I13" s="9">
        <f t="shared" si="0"/>
        <v>5</v>
      </c>
    </row>
    <row r="14" spans="1:12" ht="28.9">
      <c r="A14" s="9" t="s">
        <v>201</v>
      </c>
      <c r="B14" s="9">
        <v>31</v>
      </c>
      <c r="C14" s="9" t="s">
        <v>202</v>
      </c>
      <c r="D14" s="9" t="s">
        <v>203</v>
      </c>
      <c r="E14" s="9">
        <v>2</v>
      </c>
      <c r="F14" s="9">
        <v>3</v>
      </c>
      <c r="G14" t="s">
        <v>42</v>
      </c>
      <c r="H14" t="s">
        <v>197</v>
      </c>
      <c r="I14" s="9">
        <f t="shared" si="0"/>
        <v>5</v>
      </c>
    </row>
    <row r="15" spans="1:12" ht="28.9" hidden="1">
      <c r="A15" s="9" t="s">
        <v>138</v>
      </c>
      <c r="B15" s="9">
        <v>18</v>
      </c>
      <c r="C15" s="9" t="s">
        <v>204</v>
      </c>
      <c r="D15" s="9" t="s">
        <v>205</v>
      </c>
      <c r="E15" s="9">
        <v>2.5</v>
      </c>
      <c r="F15" s="9">
        <v>2.5</v>
      </c>
      <c r="G15" t="s">
        <v>41</v>
      </c>
      <c r="H15" t="s">
        <v>206</v>
      </c>
      <c r="I15" s="9">
        <f t="shared" si="0"/>
        <v>5</v>
      </c>
    </row>
    <row r="16" spans="1:12" ht="43.15">
      <c r="A16" s="9" t="s">
        <v>207</v>
      </c>
      <c r="B16" s="9">
        <v>8</v>
      </c>
      <c r="C16" s="9" t="s">
        <v>208</v>
      </c>
      <c r="D16" s="9" t="s">
        <v>209</v>
      </c>
      <c r="E16" s="9">
        <v>2.5</v>
      </c>
      <c r="F16" s="9">
        <v>2</v>
      </c>
      <c r="G16" t="s">
        <v>42</v>
      </c>
      <c r="H16" t="s">
        <v>210</v>
      </c>
      <c r="I16" s="9">
        <f t="shared" si="0"/>
        <v>4.5</v>
      </c>
    </row>
    <row r="17" spans="1:9" ht="28.9">
      <c r="A17" s="9" t="s">
        <v>211</v>
      </c>
      <c r="B17" s="9">
        <v>15</v>
      </c>
      <c r="C17" s="9" t="s">
        <v>212</v>
      </c>
      <c r="D17" s="9" t="s">
        <v>213</v>
      </c>
      <c r="E17" s="9">
        <v>3</v>
      </c>
      <c r="F17" s="9">
        <v>1.5</v>
      </c>
      <c r="G17" t="s">
        <v>41</v>
      </c>
      <c r="H17" t="s">
        <v>214</v>
      </c>
      <c r="I17" s="9">
        <f t="shared" si="0"/>
        <v>4.5</v>
      </c>
    </row>
    <row r="18" spans="1:9" ht="28.9">
      <c r="A18" s="9" t="s">
        <v>215</v>
      </c>
      <c r="B18" s="9">
        <v>16</v>
      </c>
      <c r="C18" s="9" t="s">
        <v>216</v>
      </c>
      <c r="D18" s="9" t="s">
        <v>217</v>
      </c>
      <c r="E18" s="9">
        <v>3</v>
      </c>
      <c r="F18" s="9">
        <v>1.5</v>
      </c>
      <c r="G18" t="s">
        <v>42</v>
      </c>
      <c r="H18" t="s">
        <v>161</v>
      </c>
      <c r="I18" s="9">
        <f t="shared" si="0"/>
        <v>4.5</v>
      </c>
    </row>
    <row r="19" spans="1:9" ht="43.15">
      <c r="A19" s="9" t="s">
        <v>218</v>
      </c>
      <c r="B19" s="9">
        <v>25</v>
      </c>
      <c r="C19" s="9" t="s">
        <v>219</v>
      </c>
      <c r="D19" s="9" t="s">
        <v>220</v>
      </c>
      <c r="E19" s="9">
        <v>3</v>
      </c>
      <c r="F19" s="9">
        <v>1.5</v>
      </c>
      <c r="G19" t="s">
        <v>42</v>
      </c>
      <c r="H19" t="s">
        <v>164</v>
      </c>
      <c r="I19" s="9">
        <f t="shared" si="0"/>
        <v>4.5</v>
      </c>
    </row>
    <row r="20" spans="1:9" ht="28.9">
      <c r="A20" s="9" t="s">
        <v>221</v>
      </c>
      <c r="B20" s="9">
        <v>5</v>
      </c>
      <c r="C20" s="9" t="s">
        <v>222</v>
      </c>
      <c r="D20" s="9" t="s">
        <v>223</v>
      </c>
      <c r="E20" s="9">
        <v>2.5</v>
      </c>
      <c r="F20" s="9">
        <v>2</v>
      </c>
      <c r="G20" t="s">
        <v>41</v>
      </c>
      <c r="H20" t="s">
        <v>224</v>
      </c>
      <c r="I20" s="9">
        <f t="shared" si="0"/>
        <v>4.5</v>
      </c>
    </row>
    <row r="21" spans="1:9" ht="43.15">
      <c r="A21" s="9" t="s">
        <v>225</v>
      </c>
      <c r="B21" s="9">
        <v>12</v>
      </c>
      <c r="C21" s="9" t="s">
        <v>226</v>
      </c>
      <c r="D21" s="9" t="s">
        <v>227</v>
      </c>
      <c r="E21" s="9">
        <v>2</v>
      </c>
      <c r="F21" s="9">
        <v>2.5</v>
      </c>
      <c r="G21" t="s">
        <v>42</v>
      </c>
      <c r="H21" t="s">
        <v>228</v>
      </c>
      <c r="I21" s="9">
        <f t="shared" si="0"/>
        <v>4.5</v>
      </c>
    </row>
    <row r="22" spans="1:9" ht="28.9">
      <c r="A22" s="9" t="s">
        <v>229</v>
      </c>
      <c r="B22" s="9">
        <v>3</v>
      </c>
      <c r="C22" s="9" t="s">
        <v>230</v>
      </c>
      <c r="D22" s="9" t="s">
        <v>231</v>
      </c>
      <c r="E22" s="9">
        <v>2.5</v>
      </c>
      <c r="F22" s="9">
        <v>1.5</v>
      </c>
      <c r="G22" t="s">
        <v>41</v>
      </c>
      <c r="H22" t="s">
        <v>232</v>
      </c>
      <c r="I22" s="9">
        <f t="shared" si="0"/>
        <v>4</v>
      </c>
    </row>
    <row r="23" spans="1:9" ht="28.9">
      <c r="A23" s="9" t="s">
        <v>233</v>
      </c>
      <c r="B23" s="9">
        <v>7</v>
      </c>
      <c r="C23" s="9" t="s">
        <v>234</v>
      </c>
      <c r="D23" s="9" t="s">
        <v>235</v>
      </c>
      <c r="E23" s="9">
        <v>2.5</v>
      </c>
      <c r="F23" s="9">
        <v>1.5</v>
      </c>
      <c r="G23" t="s">
        <v>41</v>
      </c>
      <c r="H23" t="s">
        <v>236</v>
      </c>
      <c r="I23" s="9">
        <f t="shared" si="0"/>
        <v>4</v>
      </c>
    </row>
    <row r="24" spans="1:9" ht="43.15">
      <c r="A24" s="9" t="s">
        <v>140</v>
      </c>
      <c r="B24" s="9">
        <v>30</v>
      </c>
      <c r="C24" s="9" t="s">
        <v>237</v>
      </c>
      <c r="D24" s="9" t="s">
        <v>238</v>
      </c>
      <c r="E24" s="9">
        <v>2.5</v>
      </c>
      <c r="F24" s="9">
        <v>1.5</v>
      </c>
      <c r="G24" t="s">
        <v>41</v>
      </c>
      <c r="H24" t="s">
        <v>197</v>
      </c>
      <c r="I24" s="9">
        <f t="shared" si="0"/>
        <v>4</v>
      </c>
    </row>
    <row r="25" spans="1:9" ht="43.15">
      <c r="A25" s="9" t="s">
        <v>239</v>
      </c>
      <c r="B25" s="9">
        <v>1</v>
      </c>
      <c r="C25" s="9" t="s">
        <v>240</v>
      </c>
      <c r="D25" s="9" t="s">
        <v>241</v>
      </c>
      <c r="E25" s="9">
        <v>2</v>
      </c>
      <c r="F25" s="9">
        <v>2</v>
      </c>
      <c r="G25" t="s">
        <v>42</v>
      </c>
      <c r="H25" t="s">
        <v>242</v>
      </c>
      <c r="I25" s="9">
        <f t="shared" si="0"/>
        <v>4</v>
      </c>
    </row>
    <row r="26" spans="1:9" ht="28.9" hidden="1">
      <c r="A26" s="9" t="s">
        <v>243</v>
      </c>
      <c r="B26" s="9">
        <v>28</v>
      </c>
      <c r="C26" s="9" t="s">
        <v>244</v>
      </c>
      <c r="D26" s="9" t="s">
        <v>245</v>
      </c>
      <c r="E26" s="9">
        <v>2.5</v>
      </c>
      <c r="F26" s="9">
        <v>2.5</v>
      </c>
      <c r="G26" t="s">
        <v>41</v>
      </c>
      <c r="H26" t="s">
        <v>246</v>
      </c>
      <c r="I26" s="9">
        <f t="shared" si="0"/>
        <v>5</v>
      </c>
    </row>
    <row r="27" spans="1:9" ht="28.9" hidden="1">
      <c r="A27" s="9" t="s">
        <v>247</v>
      </c>
      <c r="B27" s="9">
        <v>29</v>
      </c>
      <c r="C27" s="9" t="s">
        <v>248</v>
      </c>
      <c r="D27" s="9" t="s">
        <v>249</v>
      </c>
      <c r="E27" s="9">
        <v>3</v>
      </c>
      <c r="F27" s="9">
        <v>2.5</v>
      </c>
      <c r="G27" t="s">
        <v>41</v>
      </c>
      <c r="H27" t="s">
        <v>250</v>
      </c>
      <c r="I27" s="9">
        <f t="shared" si="0"/>
        <v>5.5</v>
      </c>
    </row>
    <row r="28" spans="1:9" ht="43.15">
      <c r="A28" s="9" t="s">
        <v>251</v>
      </c>
      <c r="B28" s="9">
        <v>2</v>
      </c>
      <c r="C28" s="9" t="s">
        <v>252</v>
      </c>
      <c r="D28" s="9" t="s">
        <v>253</v>
      </c>
      <c r="E28" s="9">
        <v>2</v>
      </c>
      <c r="F28" s="9">
        <v>2</v>
      </c>
      <c r="G28" t="s">
        <v>42</v>
      </c>
      <c r="H28" t="s">
        <v>254</v>
      </c>
      <c r="I28" s="9">
        <f t="shared" si="0"/>
        <v>4</v>
      </c>
    </row>
    <row r="29" spans="1:9" ht="28.9">
      <c r="A29" s="9" t="s">
        <v>255</v>
      </c>
      <c r="B29" s="9">
        <v>17</v>
      </c>
      <c r="C29" s="9" t="s">
        <v>256</v>
      </c>
      <c r="D29" s="9" t="s">
        <v>257</v>
      </c>
      <c r="E29" s="9">
        <v>2</v>
      </c>
      <c r="F29" s="9">
        <v>2</v>
      </c>
      <c r="G29" t="s">
        <v>42</v>
      </c>
      <c r="H29" t="s">
        <v>258</v>
      </c>
      <c r="I29" s="9">
        <f t="shared" si="0"/>
        <v>4</v>
      </c>
    </row>
    <row r="30" spans="1:9" ht="43.15">
      <c r="A30" s="9" t="s">
        <v>123</v>
      </c>
      <c r="B30" s="9">
        <v>22</v>
      </c>
      <c r="C30" s="9" t="s">
        <v>259</v>
      </c>
      <c r="D30" s="9" t="s">
        <v>260</v>
      </c>
      <c r="E30" s="9">
        <v>2</v>
      </c>
      <c r="F30" s="9">
        <v>2</v>
      </c>
      <c r="G30" t="s">
        <v>46</v>
      </c>
      <c r="H30" t="s">
        <v>197</v>
      </c>
      <c r="I30" s="9">
        <f t="shared" si="0"/>
        <v>4</v>
      </c>
    </row>
    <row r="31" spans="1:9" ht="43.15">
      <c r="A31" s="9" t="s">
        <v>261</v>
      </c>
      <c r="B31" s="9">
        <v>13</v>
      </c>
      <c r="C31" s="9" t="s">
        <v>262</v>
      </c>
      <c r="D31" s="9" t="s">
        <v>263</v>
      </c>
      <c r="E31" s="9">
        <v>1.5</v>
      </c>
      <c r="F31" s="9">
        <v>2.5</v>
      </c>
      <c r="G31" t="s">
        <v>41</v>
      </c>
      <c r="H31" t="s">
        <v>161</v>
      </c>
      <c r="I31" s="9">
        <f t="shared" si="0"/>
        <v>4</v>
      </c>
    </row>
  </sheetData>
  <conditionalFormatting sqref="I2:I31">
    <cfRule type="colorScale" priority="15">
      <colorScale>
        <cfvo type="min"/>
        <cfvo type="max"/>
        <color rgb="FFFFEF9C"/>
        <color rgb="FF63BE7B"/>
      </colorScale>
    </cfRule>
  </conditionalFormatting>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9F63A-9106-4DD7-9F83-8047B952CB11}">
  <sheetPr>
    <tabColor theme="5" tint="0.59999389629810485"/>
  </sheetPr>
  <dimension ref="A1:L22"/>
  <sheetViews>
    <sheetView zoomScale="85" zoomScaleNormal="85" workbookViewId="0">
      <selection activeCell="Q28" sqref="Q28"/>
    </sheetView>
  </sheetViews>
  <sheetFormatPr defaultRowHeight="14.45"/>
  <cols>
    <col min="1" max="1" width="29" customWidth="1"/>
    <col min="3" max="3" width="25.7109375" customWidth="1"/>
    <col min="4" max="4" width="46.28515625" customWidth="1"/>
    <col min="5" max="5" width="11.5703125" bestFit="1" customWidth="1"/>
    <col min="6" max="6" width="14.7109375" customWidth="1"/>
    <col min="7" max="7" width="14.7109375" hidden="1" customWidth="1"/>
    <col min="8" max="8" width="23.28515625" customWidth="1"/>
    <col min="9" max="9" width="26.7109375" customWidth="1"/>
  </cols>
  <sheetData>
    <row r="1" spans="1:12">
      <c r="A1" s="9" t="s">
        <v>153</v>
      </c>
      <c r="B1" s="9" t="s">
        <v>154</v>
      </c>
      <c r="C1" s="9" t="s">
        <v>155</v>
      </c>
      <c r="D1" s="9" t="s">
        <v>156</v>
      </c>
      <c r="E1" s="9" t="s">
        <v>3</v>
      </c>
      <c r="F1" s="9" t="s">
        <v>2</v>
      </c>
      <c r="G1" s="9" t="s">
        <v>157</v>
      </c>
      <c r="H1" t="s">
        <v>158</v>
      </c>
      <c r="I1" s="9" t="s">
        <v>19</v>
      </c>
      <c r="K1" t="s">
        <v>144</v>
      </c>
      <c r="L1" t="s">
        <v>2</v>
      </c>
    </row>
    <row r="2" spans="1:12" ht="43.15">
      <c r="A2" s="9" t="s">
        <v>47</v>
      </c>
      <c r="B2" s="9">
        <v>13</v>
      </c>
      <c r="C2" s="9" t="s">
        <v>264</v>
      </c>
      <c r="D2" s="9" t="s">
        <v>265</v>
      </c>
      <c r="E2" s="9">
        <v>3</v>
      </c>
      <c r="F2" s="9">
        <v>3</v>
      </c>
      <c r="G2" s="9" t="s">
        <v>42</v>
      </c>
      <c r="H2" t="s">
        <v>266</v>
      </c>
      <c r="I2" s="9">
        <f t="shared" ref="I2:I21" si="0">SUM((E2*$K$2)+(F2*$L$2))</f>
        <v>6</v>
      </c>
      <c r="K2">
        <f>Overzicht!H5</f>
        <v>1</v>
      </c>
      <c r="L2">
        <f>Overzicht!I5</f>
        <v>1</v>
      </c>
    </row>
    <row r="3" spans="1:12" ht="43.15">
      <c r="A3" s="9" t="s">
        <v>53</v>
      </c>
      <c r="B3" s="9">
        <v>11</v>
      </c>
      <c r="C3" s="9" t="s">
        <v>267</v>
      </c>
      <c r="D3" s="9" t="s">
        <v>268</v>
      </c>
      <c r="E3" s="9">
        <v>3</v>
      </c>
      <c r="F3" s="9">
        <v>2.5</v>
      </c>
      <c r="G3" s="9" t="s">
        <v>42</v>
      </c>
      <c r="H3" t="s">
        <v>190</v>
      </c>
      <c r="I3" s="9">
        <f t="shared" si="0"/>
        <v>5.5</v>
      </c>
    </row>
    <row r="4" spans="1:12" ht="28.9">
      <c r="A4" s="9" t="s">
        <v>269</v>
      </c>
      <c r="B4" s="9">
        <v>3</v>
      </c>
      <c r="C4" s="9" t="s">
        <v>270</v>
      </c>
      <c r="D4" s="9" t="s">
        <v>271</v>
      </c>
      <c r="E4" s="9">
        <v>2</v>
      </c>
      <c r="F4" s="9">
        <v>3</v>
      </c>
      <c r="G4" s="9" t="s">
        <v>42</v>
      </c>
      <c r="H4" t="s">
        <v>272</v>
      </c>
      <c r="I4" s="9">
        <f t="shared" si="0"/>
        <v>5</v>
      </c>
    </row>
    <row r="5" spans="1:12" ht="43.15">
      <c r="A5" s="9" t="s">
        <v>273</v>
      </c>
      <c r="B5" s="9">
        <v>17</v>
      </c>
      <c r="C5" s="9" t="s">
        <v>274</v>
      </c>
      <c r="D5" s="9" t="s">
        <v>275</v>
      </c>
      <c r="E5" s="9">
        <v>2</v>
      </c>
      <c r="F5" s="9">
        <v>3</v>
      </c>
      <c r="G5" s="9" t="s">
        <v>42</v>
      </c>
      <c r="H5" t="s">
        <v>266</v>
      </c>
      <c r="I5" s="9">
        <f t="shared" si="0"/>
        <v>5</v>
      </c>
    </row>
    <row r="6" spans="1:12" ht="57.6">
      <c r="A6" s="9" t="s">
        <v>276</v>
      </c>
      <c r="B6" s="9">
        <v>4</v>
      </c>
      <c r="C6" s="9" t="s">
        <v>277</v>
      </c>
      <c r="D6" s="9" t="s">
        <v>278</v>
      </c>
      <c r="E6" s="9">
        <v>2.5</v>
      </c>
      <c r="F6" s="9">
        <v>2.5</v>
      </c>
      <c r="G6" s="9" t="s">
        <v>42</v>
      </c>
      <c r="H6" t="s">
        <v>161</v>
      </c>
      <c r="I6" s="9">
        <f t="shared" si="0"/>
        <v>5</v>
      </c>
    </row>
    <row r="7" spans="1:12" ht="43.15">
      <c r="A7" s="9" t="s">
        <v>279</v>
      </c>
      <c r="B7" s="9">
        <v>6</v>
      </c>
      <c r="C7" s="9" t="s">
        <v>280</v>
      </c>
      <c r="D7" s="9" t="s">
        <v>281</v>
      </c>
      <c r="E7" s="9">
        <v>2.5</v>
      </c>
      <c r="F7" s="9">
        <v>2.5</v>
      </c>
      <c r="G7" s="9" t="s">
        <v>42</v>
      </c>
      <c r="H7" t="s">
        <v>266</v>
      </c>
      <c r="I7" s="9">
        <f t="shared" si="0"/>
        <v>5</v>
      </c>
    </row>
    <row r="8" spans="1:12" ht="43.15">
      <c r="A8" s="9" t="s">
        <v>139</v>
      </c>
      <c r="B8" s="9">
        <v>10</v>
      </c>
      <c r="C8" s="9" t="s">
        <v>282</v>
      </c>
      <c r="D8" s="9" t="s">
        <v>283</v>
      </c>
      <c r="E8" s="9">
        <v>3</v>
      </c>
      <c r="F8" s="9">
        <v>2</v>
      </c>
      <c r="G8" s="9" t="s">
        <v>42</v>
      </c>
      <c r="H8" t="s">
        <v>190</v>
      </c>
      <c r="I8" s="9">
        <f t="shared" si="0"/>
        <v>5</v>
      </c>
    </row>
    <row r="9" spans="1:12" ht="43.15">
      <c r="A9" s="9" t="s">
        <v>284</v>
      </c>
      <c r="B9" s="9">
        <v>16</v>
      </c>
      <c r="C9" s="9" t="s">
        <v>285</v>
      </c>
      <c r="D9" s="9" t="s">
        <v>286</v>
      </c>
      <c r="E9" s="9">
        <v>1.5</v>
      </c>
      <c r="F9" s="9">
        <v>3</v>
      </c>
      <c r="G9" s="9" t="s">
        <v>46</v>
      </c>
      <c r="H9" t="s">
        <v>266</v>
      </c>
      <c r="I9" s="9">
        <f t="shared" si="0"/>
        <v>4.5</v>
      </c>
    </row>
    <row r="10" spans="1:12" ht="28.9">
      <c r="A10" s="9" t="s">
        <v>287</v>
      </c>
      <c r="B10" s="9">
        <v>2</v>
      </c>
      <c r="C10" s="9" t="s">
        <v>288</v>
      </c>
      <c r="D10" s="9" t="s">
        <v>289</v>
      </c>
      <c r="E10" s="9">
        <v>2</v>
      </c>
      <c r="F10" s="9">
        <v>2.5</v>
      </c>
      <c r="G10" s="9" t="s">
        <v>42</v>
      </c>
      <c r="H10" t="s">
        <v>290</v>
      </c>
      <c r="I10" s="9">
        <f t="shared" si="0"/>
        <v>4.5</v>
      </c>
    </row>
    <row r="11" spans="1:12" ht="28.9">
      <c r="A11" s="9" t="s">
        <v>291</v>
      </c>
      <c r="B11" s="9">
        <v>12</v>
      </c>
      <c r="C11" s="9" t="s">
        <v>292</v>
      </c>
      <c r="D11" s="9" t="s">
        <v>293</v>
      </c>
      <c r="E11" s="9">
        <v>2</v>
      </c>
      <c r="F11" s="9">
        <v>2.5</v>
      </c>
      <c r="G11" s="9" t="s">
        <v>42</v>
      </c>
      <c r="H11" t="s">
        <v>190</v>
      </c>
      <c r="I11" s="9">
        <f t="shared" si="0"/>
        <v>4.5</v>
      </c>
    </row>
    <row r="12" spans="1:12" ht="43.15">
      <c r="A12" s="9" t="s">
        <v>294</v>
      </c>
      <c r="B12" s="9">
        <v>14</v>
      </c>
      <c r="C12" s="9" t="s">
        <v>295</v>
      </c>
      <c r="D12" s="9" t="s">
        <v>296</v>
      </c>
      <c r="E12" s="9">
        <v>2</v>
      </c>
      <c r="F12" s="9">
        <v>2.5</v>
      </c>
      <c r="G12" s="9" t="s">
        <v>42</v>
      </c>
      <c r="H12" t="s">
        <v>190</v>
      </c>
      <c r="I12" s="9">
        <f t="shared" si="0"/>
        <v>4.5</v>
      </c>
    </row>
    <row r="13" spans="1:12" ht="43.15">
      <c r="A13" s="9" t="s">
        <v>297</v>
      </c>
      <c r="B13" s="9">
        <v>5</v>
      </c>
      <c r="C13" s="9" t="s">
        <v>298</v>
      </c>
      <c r="D13" s="9" t="s">
        <v>299</v>
      </c>
      <c r="E13" s="9">
        <v>2.5</v>
      </c>
      <c r="F13" s="9">
        <v>2</v>
      </c>
      <c r="G13" s="9" t="s">
        <v>42</v>
      </c>
      <c r="H13" t="s">
        <v>161</v>
      </c>
      <c r="I13" s="9">
        <f t="shared" si="0"/>
        <v>4.5</v>
      </c>
    </row>
    <row r="14" spans="1:12" ht="43.15">
      <c r="A14" s="9" t="s">
        <v>300</v>
      </c>
      <c r="B14" s="9">
        <v>7</v>
      </c>
      <c r="C14" s="9" t="s">
        <v>301</v>
      </c>
      <c r="D14" s="9" t="s">
        <v>302</v>
      </c>
      <c r="E14" s="9">
        <v>2.5</v>
      </c>
      <c r="F14" s="9">
        <v>2</v>
      </c>
      <c r="G14" s="9" t="s">
        <v>42</v>
      </c>
      <c r="H14" t="s">
        <v>190</v>
      </c>
      <c r="I14" s="9">
        <f t="shared" si="0"/>
        <v>4.5</v>
      </c>
    </row>
    <row r="15" spans="1:12" ht="43.15">
      <c r="A15" s="9" t="s">
        <v>303</v>
      </c>
      <c r="B15" s="9">
        <v>9</v>
      </c>
      <c r="C15" s="9" t="s">
        <v>304</v>
      </c>
      <c r="D15" s="9" t="s">
        <v>305</v>
      </c>
      <c r="E15" s="9">
        <v>2.5</v>
      </c>
      <c r="F15" s="9">
        <v>2</v>
      </c>
      <c r="G15" s="9" t="s">
        <v>42</v>
      </c>
      <c r="H15" t="s">
        <v>266</v>
      </c>
      <c r="I15" s="9">
        <f t="shared" si="0"/>
        <v>4.5</v>
      </c>
    </row>
    <row r="16" spans="1:12" ht="43.15">
      <c r="A16" s="9" t="s">
        <v>306</v>
      </c>
      <c r="B16" s="9">
        <v>18</v>
      </c>
      <c r="C16" s="9" t="s">
        <v>307</v>
      </c>
      <c r="D16" s="9" t="s">
        <v>308</v>
      </c>
      <c r="E16" s="9">
        <v>1.5</v>
      </c>
      <c r="F16" s="9">
        <v>2.5</v>
      </c>
      <c r="G16" s="9" t="s">
        <v>46</v>
      </c>
      <c r="H16" t="s">
        <v>190</v>
      </c>
      <c r="I16" s="9">
        <f t="shared" si="0"/>
        <v>4</v>
      </c>
    </row>
    <row r="17" spans="1:9" ht="43.15">
      <c r="A17" s="9" t="s">
        <v>309</v>
      </c>
      <c r="B17" s="9">
        <v>15</v>
      </c>
      <c r="C17" s="9" t="s">
        <v>310</v>
      </c>
      <c r="D17" s="9" t="s">
        <v>311</v>
      </c>
      <c r="E17" s="9">
        <v>2</v>
      </c>
      <c r="F17" s="9">
        <v>2</v>
      </c>
      <c r="G17" s="9" t="s">
        <v>42</v>
      </c>
      <c r="H17" t="s">
        <v>190</v>
      </c>
      <c r="I17" s="9">
        <f t="shared" si="0"/>
        <v>4</v>
      </c>
    </row>
    <row r="18" spans="1:9" ht="28.9">
      <c r="A18" s="9" t="s">
        <v>312</v>
      </c>
      <c r="B18" s="9">
        <v>8</v>
      </c>
      <c r="C18" s="9" t="s">
        <v>313</v>
      </c>
      <c r="D18" s="9" t="s">
        <v>314</v>
      </c>
      <c r="E18" s="9">
        <v>1.5</v>
      </c>
      <c r="F18" s="9">
        <v>2.5</v>
      </c>
      <c r="G18" s="9" t="s">
        <v>46</v>
      </c>
      <c r="H18" t="s">
        <v>266</v>
      </c>
      <c r="I18" s="9">
        <f t="shared" si="0"/>
        <v>4</v>
      </c>
    </row>
    <row r="19" spans="1:9" ht="43.15">
      <c r="A19" s="9" t="s">
        <v>315</v>
      </c>
      <c r="B19" s="9">
        <v>1</v>
      </c>
      <c r="C19" s="9" t="s">
        <v>316</v>
      </c>
      <c r="D19" s="9" t="s">
        <v>317</v>
      </c>
      <c r="E19" s="9">
        <v>2.5</v>
      </c>
      <c r="F19" s="9">
        <v>1.5</v>
      </c>
      <c r="G19" s="9" t="s">
        <v>41</v>
      </c>
      <c r="H19" t="s">
        <v>318</v>
      </c>
      <c r="I19" s="9">
        <f t="shared" si="0"/>
        <v>4</v>
      </c>
    </row>
    <row r="20" spans="1:9" ht="43.15" hidden="1">
      <c r="A20" s="9" t="s">
        <v>52</v>
      </c>
      <c r="B20" s="9">
        <v>19</v>
      </c>
      <c r="C20" s="9" t="s">
        <v>319</v>
      </c>
      <c r="D20" s="9" t="s">
        <v>320</v>
      </c>
      <c r="E20" s="9">
        <v>1.5</v>
      </c>
      <c r="F20" s="9">
        <v>2</v>
      </c>
      <c r="G20" s="9" t="s">
        <v>321</v>
      </c>
      <c r="H20" t="s">
        <v>322</v>
      </c>
      <c r="I20" s="9">
        <f t="shared" si="0"/>
        <v>3.5</v>
      </c>
    </row>
    <row r="21" spans="1:9" ht="57.6" hidden="1">
      <c r="A21" s="9" t="s">
        <v>323</v>
      </c>
      <c r="B21" s="9">
        <v>20</v>
      </c>
      <c r="C21" s="9" t="s">
        <v>324</v>
      </c>
      <c r="D21" s="9" t="s">
        <v>325</v>
      </c>
      <c r="E21" s="9">
        <v>3</v>
      </c>
      <c r="F21" s="9">
        <v>2.5</v>
      </c>
      <c r="G21" s="9" t="s">
        <v>326</v>
      </c>
      <c r="H21" t="s">
        <v>197</v>
      </c>
      <c r="I21" s="9">
        <f t="shared" si="0"/>
        <v>5.5</v>
      </c>
    </row>
    <row r="22" spans="1:9">
      <c r="I22" s="9"/>
    </row>
  </sheetData>
  <conditionalFormatting sqref="I2:I22">
    <cfRule type="colorScale" priority="1">
      <colorScale>
        <cfvo type="min"/>
        <cfvo type="max"/>
        <color rgb="FFFFEF9C"/>
        <color rgb="FF63BE7B"/>
      </colorScale>
    </cfRule>
  </conditionalFormatting>
  <conditionalFormatting sqref="I23:I1048576 I1">
    <cfRule type="colorScale" priority="3">
      <colorScale>
        <cfvo type="min"/>
        <cfvo type="percentile" val="50"/>
        <cfvo type="max"/>
        <color rgb="FFF8696B"/>
        <color rgb="FFFFEB84"/>
        <color rgb="FF63BE7B"/>
      </colorScale>
    </cfRule>
  </conditionalFormatting>
  <pageMargins left="0.7" right="0.7" top="0.75" bottom="0.75" header="0.3" footer="0.3"/>
  <pageSetup paperSize="8"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4C496-DCB0-48EA-9380-EF42B1798548}">
  <sheetPr>
    <tabColor theme="7" tint="0.79998168889431442"/>
  </sheetPr>
  <dimension ref="A1:L27"/>
  <sheetViews>
    <sheetView zoomScale="85" zoomScaleNormal="85" workbookViewId="0">
      <selection activeCell="D22" sqref="D22"/>
    </sheetView>
  </sheetViews>
  <sheetFormatPr defaultRowHeight="14.45"/>
  <cols>
    <col min="1" max="1" width="24.28515625" customWidth="1"/>
    <col min="3" max="3" width="25.42578125" customWidth="1"/>
    <col min="4" max="4" width="45.5703125" customWidth="1"/>
    <col min="5" max="5" width="27.7109375" customWidth="1"/>
    <col min="6" max="6" width="14.7109375" customWidth="1"/>
    <col min="7" max="7" width="14.7109375" hidden="1" customWidth="1"/>
    <col min="8" max="8" width="23.28515625" customWidth="1"/>
    <col min="9" max="9" width="17.28515625" customWidth="1"/>
  </cols>
  <sheetData>
    <row r="1" spans="1:12" ht="28.9">
      <c r="A1" s="9" t="s">
        <v>153</v>
      </c>
      <c r="B1" s="9" t="s">
        <v>154</v>
      </c>
      <c r="C1" s="9" t="s">
        <v>155</v>
      </c>
      <c r="D1" s="9" t="s">
        <v>156</v>
      </c>
      <c r="E1" s="9" t="s">
        <v>144</v>
      </c>
      <c r="F1" s="9" t="s">
        <v>2</v>
      </c>
      <c r="G1" s="9" t="s">
        <v>157</v>
      </c>
      <c r="H1" t="s">
        <v>158</v>
      </c>
      <c r="I1" s="9" t="s">
        <v>19</v>
      </c>
      <c r="K1" t="s">
        <v>144</v>
      </c>
      <c r="L1" t="s">
        <v>2</v>
      </c>
    </row>
    <row r="2" spans="1:12" ht="43.15">
      <c r="A2" s="9" t="s">
        <v>327</v>
      </c>
      <c r="B2" s="9">
        <v>8</v>
      </c>
      <c r="C2" s="9" t="s">
        <v>328</v>
      </c>
      <c r="D2" s="9" t="s">
        <v>329</v>
      </c>
      <c r="E2" s="9">
        <v>3</v>
      </c>
      <c r="F2" s="9">
        <v>3</v>
      </c>
      <c r="G2" s="9" t="s">
        <v>42</v>
      </c>
      <c r="H2" s="9" t="s">
        <v>171</v>
      </c>
      <c r="I2" s="9">
        <f t="shared" ref="I2:I27" si="0">SUM((E2*$K$2)+(F2*$L$2))</f>
        <v>6</v>
      </c>
      <c r="K2">
        <f>Overzicht!H5</f>
        <v>1</v>
      </c>
      <c r="L2">
        <f>Overzicht!I5</f>
        <v>1</v>
      </c>
    </row>
    <row r="3" spans="1:12" ht="28.9">
      <c r="A3" s="9" t="s">
        <v>330</v>
      </c>
      <c r="B3" s="9">
        <v>9</v>
      </c>
      <c r="C3" s="9" t="s">
        <v>331</v>
      </c>
      <c r="D3" s="9" t="s">
        <v>332</v>
      </c>
      <c r="E3" s="9">
        <v>3</v>
      </c>
      <c r="F3" s="9">
        <v>3</v>
      </c>
      <c r="G3" s="9" t="s">
        <v>42</v>
      </c>
      <c r="H3" s="9" t="s">
        <v>224</v>
      </c>
      <c r="I3" s="9">
        <f t="shared" si="0"/>
        <v>6</v>
      </c>
    </row>
    <row r="4" spans="1:12" ht="86.45">
      <c r="A4" s="9" t="s">
        <v>269</v>
      </c>
      <c r="B4" s="9">
        <v>13</v>
      </c>
      <c r="C4" s="9" t="s">
        <v>333</v>
      </c>
      <c r="D4" s="9" t="s">
        <v>334</v>
      </c>
      <c r="E4" s="9">
        <v>3</v>
      </c>
      <c r="F4" s="9">
        <v>3</v>
      </c>
      <c r="G4" s="9" t="s">
        <v>42</v>
      </c>
      <c r="H4" s="9" t="s">
        <v>272</v>
      </c>
      <c r="I4" s="9">
        <f t="shared" si="0"/>
        <v>6</v>
      </c>
    </row>
    <row r="5" spans="1:12" ht="43.15">
      <c r="A5" s="9" t="s">
        <v>335</v>
      </c>
      <c r="B5" s="9">
        <v>16</v>
      </c>
      <c r="C5" s="9" t="s">
        <v>336</v>
      </c>
      <c r="D5" s="9" t="s">
        <v>337</v>
      </c>
      <c r="E5" s="9">
        <v>3</v>
      </c>
      <c r="F5" s="9">
        <v>3</v>
      </c>
      <c r="G5" s="9" t="s">
        <v>42</v>
      </c>
      <c r="H5" s="9" t="s">
        <v>338</v>
      </c>
      <c r="I5" s="9">
        <f t="shared" si="0"/>
        <v>6</v>
      </c>
    </row>
    <row r="6" spans="1:12" ht="43.15">
      <c r="A6" s="9" t="s">
        <v>339</v>
      </c>
      <c r="B6" s="9">
        <v>20</v>
      </c>
      <c r="C6" s="9" t="s">
        <v>340</v>
      </c>
      <c r="D6" s="9" t="s">
        <v>341</v>
      </c>
      <c r="E6" s="9">
        <v>3</v>
      </c>
      <c r="F6" s="9">
        <v>3</v>
      </c>
      <c r="G6" s="9" t="s">
        <v>42</v>
      </c>
      <c r="H6" s="9" t="s">
        <v>342</v>
      </c>
      <c r="I6" s="9">
        <f t="shared" si="0"/>
        <v>6</v>
      </c>
    </row>
    <row r="7" spans="1:12" ht="43.15">
      <c r="A7" s="9" t="s">
        <v>343</v>
      </c>
      <c r="B7" s="9">
        <v>23</v>
      </c>
      <c r="C7" s="9" t="s">
        <v>344</v>
      </c>
      <c r="D7" s="9" t="s">
        <v>345</v>
      </c>
      <c r="E7" s="9">
        <v>3</v>
      </c>
      <c r="F7" s="9">
        <v>3</v>
      </c>
      <c r="G7" s="9" t="s">
        <v>42</v>
      </c>
      <c r="H7" s="9" t="s">
        <v>342</v>
      </c>
      <c r="I7" s="9">
        <f t="shared" si="0"/>
        <v>6</v>
      </c>
    </row>
    <row r="8" spans="1:12" ht="43.15">
      <c r="A8" s="9" t="s">
        <v>346</v>
      </c>
      <c r="B8" s="9">
        <v>1</v>
      </c>
      <c r="C8" s="9" t="s">
        <v>347</v>
      </c>
      <c r="D8" s="9" t="s">
        <v>348</v>
      </c>
      <c r="E8" s="9">
        <v>2.5</v>
      </c>
      <c r="F8" s="9">
        <v>3</v>
      </c>
      <c r="G8" s="9" t="s">
        <v>42</v>
      </c>
      <c r="H8" s="9" t="s">
        <v>349</v>
      </c>
      <c r="I8" s="9">
        <f t="shared" si="0"/>
        <v>5.5</v>
      </c>
    </row>
    <row r="9" spans="1:12" ht="43.15">
      <c r="A9" s="9" t="s">
        <v>350</v>
      </c>
      <c r="B9" s="9">
        <v>2</v>
      </c>
      <c r="C9" s="9" t="s">
        <v>351</v>
      </c>
      <c r="D9" s="9" t="s">
        <v>352</v>
      </c>
      <c r="E9" s="9">
        <v>2.5</v>
      </c>
      <c r="F9" s="9">
        <v>3</v>
      </c>
      <c r="G9" s="9" t="s">
        <v>42</v>
      </c>
      <c r="H9" s="9" t="s">
        <v>353</v>
      </c>
      <c r="I9" s="9">
        <f t="shared" si="0"/>
        <v>5.5</v>
      </c>
    </row>
    <row r="10" spans="1:12" ht="43.15">
      <c r="A10" s="9" t="s">
        <v>354</v>
      </c>
      <c r="B10" s="9">
        <v>10</v>
      </c>
      <c r="C10" s="9" t="s">
        <v>355</v>
      </c>
      <c r="D10" s="9" t="s">
        <v>356</v>
      </c>
      <c r="E10" s="9">
        <v>2.5</v>
      </c>
      <c r="F10" s="9">
        <v>3</v>
      </c>
      <c r="G10" s="9" t="s">
        <v>42</v>
      </c>
      <c r="H10" s="9" t="s">
        <v>206</v>
      </c>
      <c r="I10" s="9">
        <f t="shared" si="0"/>
        <v>5.5</v>
      </c>
    </row>
    <row r="11" spans="1:12" ht="43.15">
      <c r="A11" s="9" t="s">
        <v>357</v>
      </c>
      <c r="B11" s="9">
        <v>15</v>
      </c>
      <c r="C11" s="9" t="s">
        <v>358</v>
      </c>
      <c r="D11" s="9" t="s">
        <v>359</v>
      </c>
      <c r="E11" s="9">
        <v>2.5</v>
      </c>
      <c r="F11" s="9">
        <v>3</v>
      </c>
      <c r="G11" s="9" t="s">
        <v>42</v>
      </c>
      <c r="H11" s="9" t="s">
        <v>360</v>
      </c>
      <c r="I11" s="9">
        <f t="shared" si="0"/>
        <v>5.5</v>
      </c>
    </row>
    <row r="12" spans="1:12" ht="43.15">
      <c r="A12" s="9" t="s">
        <v>361</v>
      </c>
      <c r="B12" s="9">
        <v>17</v>
      </c>
      <c r="C12" s="9" t="s">
        <v>362</v>
      </c>
      <c r="D12" s="9" t="s">
        <v>363</v>
      </c>
      <c r="E12" s="9">
        <v>2.5</v>
      </c>
      <c r="F12" s="9">
        <v>3</v>
      </c>
      <c r="G12" s="9" t="s">
        <v>42</v>
      </c>
      <c r="H12" s="9" t="s">
        <v>360</v>
      </c>
      <c r="I12" s="9">
        <f t="shared" si="0"/>
        <v>5.5</v>
      </c>
    </row>
    <row r="13" spans="1:12" ht="43.15" hidden="1">
      <c r="A13" s="9" t="s">
        <v>364</v>
      </c>
      <c r="B13" s="9">
        <v>18</v>
      </c>
      <c r="C13" s="9" t="s">
        <v>365</v>
      </c>
      <c r="D13" s="9" t="s">
        <v>366</v>
      </c>
      <c r="E13" s="9">
        <v>2.5</v>
      </c>
      <c r="F13" s="9">
        <v>3</v>
      </c>
      <c r="G13" s="9" t="s">
        <v>42</v>
      </c>
      <c r="H13" s="9" t="s">
        <v>367</v>
      </c>
      <c r="I13" s="9">
        <f t="shared" si="0"/>
        <v>5.5</v>
      </c>
    </row>
    <row r="14" spans="1:12" ht="28.9">
      <c r="A14" s="9" t="s">
        <v>368</v>
      </c>
      <c r="B14" s="9">
        <v>22</v>
      </c>
      <c r="C14" s="9" t="s">
        <v>369</v>
      </c>
      <c r="D14" s="9" t="s">
        <v>370</v>
      </c>
      <c r="E14" s="9">
        <v>2.5</v>
      </c>
      <c r="F14" s="9">
        <v>3</v>
      </c>
      <c r="G14" s="9" t="s">
        <v>42</v>
      </c>
      <c r="H14" s="9" t="s">
        <v>342</v>
      </c>
      <c r="I14" s="9">
        <f t="shared" si="0"/>
        <v>5.5</v>
      </c>
    </row>
    <row r="15" spans="1:12" ht="100.9">
      <c r="A15" s="9" t="s">
        <v>371</v>
      </c>
      <c r="B15" s="9">
        <v>23</v>
      </c>
      <c r="C15" s="9" t="s">
        <v>372</v>
      </c>
      <c r="D15" s="9" t="s">
        <v>373</v>
      </c>
      <c r="E15" s="9">
        <v>3</v>
      </c>
      <c r="F15" s="9">
        <v>2.5</v>
      </c>
      <c r="G15" s="9" t="s">
        <v>42</v>
      </c>
      <c r="H15" s="9" t="s">
        <v>374</v>
      </c>
      <c r="I15" s="9">
        <f t="shared" si="0"/>
        <v>5.5</v>
      </c>
    </row>
    <row r="16" spans="1:12" ht="86.45">
      <c r="A16" s="9" t="s">
        <v>375</v>
      </c>
      <c r="B16" s="9">
        <v>25</v>
      </c>
      <c r="C16" s="9" t="s">
        <v>376</v>
      </c>
      <c r="D16" s="9" t="s">
        <v>377</v>
      </c>
      <c r="E16" s="9">
        <v>3</v>
      </c>
      <c r="F16" s="9">
        <v>2.5</v>
      </c>
      <c r="G16" s="9" t="s">
        <v>42</v>
      </c>
      <c r="H16" s="9" t="s">
        <v>374</v>
      </c>
      <c r="I16" s="9">
        <f t="shared" si="0"/>
        <v>5.5</v>
      </c>
    </row>
    <row r="17" spans="1:9" ht="86.45">
      <c r="A17" s="9" t="s">
        <v>378</v>
      </c>
      <c r="B17" s="9">
        <v>26</v>
      </c>
      <c r="C17" s="9" t="s">
        <v>379</v>
      </c>
      <c r="D17" s="9" t="s">
        <v>380</v>
      </c>
      <c r="E17" s="9">
        <v>2.5</v>
      </c>
      <c r="F17" s="9">
        <v>3</v>
      </c>
      <c r="G17" s="9" t="s">
        <v>42</v>
      </c>
      <c r="H17" s="9" t="s">
        <v>374</v>
      </c>
      <c r="I17" s="9">
        <f t="shared" si="0"/>
        <v>5.5</v>
      </c>
    </row>
    <row r="18" spans="1:9" ht="43.15">
      <c r="A18" s="9" t="s">
        <v>381</v>
      </c>
      <c r="B18" s="9">
        <v>3</v>
      </c>
      <c r="C18" s="9" t="s">
        <v>382</v>
      </c>
      <c r="D18" s="9" t="s">
        <v>383</v>
      </c>
      <c r="E18" s="9">
        <v>2.5</v>
      </c>
      <c r="F18" s="9">
        <v>2.5</v>
      </c>
      <c r="G18" s="9" t="s">
        <v>42</v>
      </c>
      <c r="H18" s="9" t="s">
        <v>384</v>
      </c>
      <c r="I18" s="9">
        <f t="shared" si="0"/>
        <v>5</v>
      </c>
    </row>
    <row r="19" spans="1:9" ht="57.6">
      <c r="A19" s="9" t="s">
        <v>385</v>
      </c>
      <c r="B19" s="9">
        <v>4</v>
      </c>
      <c r="C19" s="9" t="s">
        <v>386</v>
      </c>
      <c r="D19" s="9" t="s">
        <v>387</v>
      </c>
      <c r="E19" s="9">
        <v>2.5</v>
      </c>
      <c r="F19" s="9">
        <v>2.5</v>
      </c>
      <c r="G19" s="9" t="s">
        <v>42</v>
      </c>
      <c r="H19" s="9" t="s">
        <v>388</v>
      </c>
      <c r="I19" s="9">
        <f t="shared" si="0"/>
        <v>5</v>
      </c>
    </row>
    <row r="20" spans="1:9" ht="43.15">
      <c r="A20" s="9" t="s">
        <v>389</v>
      </c>
      <c r="B20" s="9">
        <v>5</v>
      </c>
      <c r="C20" s="9" t="s">
        <v>390</v>
      </c>
      <c r="D20" s="9" t="s">
        <v>391</v>
      </c>
      <c r="E20" s="9">
        <v>2.5</v>
      </c>
      <c r="F20" s="9">
        <v>2.5</v>
      </c>
      <c r="G20" s="9" t="s">
        <v>42</v>
      </c>
      <c r="H20" s="9" t="s">
        <v>392</v>
      </c>
      <c r="I20" s="9">
        <f t="shared" si="0"/>
        <v>5</v>
      </c>
    </row>
    <row r="21" spans="1:9" ht="57.6">
      <c r="A21" s="9" t="s">
        <v>393</v>
      </c>
      <c r="B21" s="9">
        <v>7</v>
      </c>
      <c r="C21" s="9" t="s">
        <v>394</v>
      </c>
      <c r="D21" s="9" t="s">
        <v>395</v>
      </c>
      <c r="E21" s="9">
        <v>2.5</v>
      </c>
      <c r="F21" s="9">
        <v>2.5</v>
      </c>
      <c r="G21" s="9" t="s">
        <v>42</v>
      </c>
      <c r="H21" s="9" t="s">
        <v>232</v>
      </c>
      <c r="I21" s="9">
        <f t="shared" si="0"/>
        <v>5</v>
      </c>
    </row>
    <row r="22" spans="1:9" ht="57.6">
      <c r="A22" s="9" t="s">
        <v>396</v>
      </c>
      <c r="B22" s="9">
        <v>14</v>
      </c>
      <c r="C22" s="9" t="s">
        <v>397</v>
      </c>
      <c r="D22" s="9" t="s">
        <v>398</v>
      </c>
      <c r="E22" s="9">
        <v>2.5</v>
      </c>
      <c r="F22" s="9">
        <v>2.5</v>
      </c>
      <c r="G22" s="9" t="s">
        <v>42</v>
      </c>
      <c r="H22" s="9" t="s">
        <v>399</v>
      </c>
      <c r="I22" s="9">
        <f t="shared" si="0"/>
        <v>5</v>
      </c>
    </row>
    <row r="23" spans="1:9" ht="72">
      <c r="A23" s="9" t="s">
        <v>400</v>
      </c>
      <c r="B23" s="9">
        <v>24</v>
      </c>
      <c r="C23" s="9" t="s">
        <v>401</v>
      </c>
      <c r="D23" s="9" t="s">
        <v>402</v>
      </c>
      <c r="E23" s="9">
        <v>3</v>
      </c>
      <c r="F23" s="9">
        <v>2</v>
      </c>
      <c r="G23" s="9" t="s">
        <v>42</v>
      </c>
      <c r="H23" s="9" t="s">
        <v>374</v>
      </c>
      <c r="I23" s="9">
        <f t="shared" si="0"/>
        <v>5</v>
      </c>
    </row>
    <row r="24" spans="1:9" ht="100.9">
      <c r="A24" s="9" t="s">
        <v>403</v>
      </c>
      <c r="B24" s="9">
        <v>27</v>
      </c>
      <c r="C24" s="9" t="s">
        <v>404</v>
      </c>
      <c r="D24" s="9" t="s">
        <v>405</v>
      </c>
      <c r="E24" s="9">
        <v>2</v>
      </c>
      <c r="F24" s="9">
        <v>3</v>
      </c>
      <c r="G24" s="9" t="s">
        <v>42</v>
      </c>
      <c r="H24" s="9" t="s">
        <v>374</v>
      </c>
      <c r="I24" s="9">
        <f t="shared" si="0"/>
        <v>5</v>
      </c>
    </row>
    <row r="25" spans="1:9" ht="115.15">
      <c r="A25" s="9" t="s">
        <v>406</v>
      </c>
      <c r="B25" s="9">
        <v>6</v>
      </c>
      <c r="C25" s="9" t="s">
        <v>407</v>
      </c>
      <c r="D25" s="9" t="s">
        <v>408</v>
      </c>
      <c r="E25" s="9">
        <v>2.5</v>
      </c>
      <c r="F25" s="9">
        <v>2</v>
      </c>
      <c r="G25" s="9" t="s">
        <v>41</v>
      </c>
      <c r="H25" s="9" t="s">
        <v>374</v>
      </c>
      <c r="I25" s="9">
        <f t="shared" si="0"/>
        <v>4.5</v>
      </c>
    </row>
    <row r="26" spans="1:9" ht="28.9">
      <c r="A26" s="9" t="s">
        <v>409</v>
      </c>
      <c r="B26" s="9">
        <v>19</v>
      </c>
      <c r="C26" s="9" t="s">
        <v>410</v>
      </c>
      <c r="D26" s="9" t="s">
        <v>411</v>
      </c>
      <c r="E26" s="9">
        <v>2.5</v>
      </c>
      <c r="F26" s="9">
        <v>1.5</v>
      </c>
      <c r="G26" s="9" t="s">
        <v>41</v>
      </c>
      <c r="H26" s="9" t="s">
        <v>367</v>
      </c>
      <c r="I26" s="9">
        <f t="shared" si="0"/>
        <v>4</v>
      </c>
    </row>
    <row r="27" spans="1:9" ht="28.9">
      <c r="A27" s="9" t="s">
        <v>412</v>
      </c>
      <c r="B27" s="9">
        <v>21</v>
      </c>
      <c r="C27" s="9" t="s">
        <v>413</v>
      </c>
      <c r="D27" s="9" t="s">
        <v>414</v>
      </c>
      <c r="E27" s="9">
        <v>1.5</v>
      </c>
      <c r="F27" s="9">
        <v>1.5</v>
      </c>
      <c r="G27" s="9" t="s">
        <v>415</v>
      </c>
      <c r="H27" s="9" t="s">
        <v>342</v>
      </c>
      <c r="I27" s="9">
        <f t="shared" si="0"/>
        <v>3</v>
      </c>
    </row>
  </sheetData>
  <conditionalFormatting sqref="I2">
    <cfRule type="colorScale" priority="1">
      <colorScale>
        <cfvo type="min"/>
        <cfvo type="max"/>
        <color rgb="FFFFEF9C"/>
        <color rgb="FF63BE7B"/>
      </colorScale>
    </cfRule>
  </conditionalFormatting>
  <conditionalFormatting sqref="I3:I1048576 I1">
    <cfRule type="colorScale" priority="2">
      <colorScale>
        <cfvo type="min"/>
        <cfvo type="max"/>
        <color rgb="FFFFEF9C"/>
        <color rgb="FF63BE7B"/>
      </colorScale>
    </cfRule>
  </conditionalFormatting>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E245A-5206-49E3-BAB6-91B414680327}">
  <sheetPr>
    <tabColor theme="9" tint="0.79998168889431442"/>
  </sheetPr>
  <dimension ref="A1:L30"/>
  <sheetViews>
    <sheetView zoomScale="85" zoomScaleNormal="85" workbookViewId="0">
      <selection activeCell="A23" sqref="A23:D24"/>
    </sheetView>
  </sheetViews>
  <sheetFormatPr defaultRowHeight="14.45"/>
  <cols>
    <col min="1" max="1" width="31.28515625" customWidth="1"/>
    <col min="3" max="3" width="29.7109375" customWidth="1"/>
    <col min="4" max="4" width="54.28515625" customWidth="1"/>
    <col min="5" max="5" width="12" bestFit="1" customWidth="1"/>
    <col min="6" max="6" width="10.7109375" customWidth="1"/>
    <col min="7" max="7" width="14.7109375" hidden="1" customWidth="1"/>
    <col min="8" max="8" width="12.7109375" customWidth="1"/>
    <col min="9" max="9" width="23.28515625" customWidth="1"/>
  </cols>
  <sheetData>
    <row r="1" spans="1:12" ht="28.9">
      <c r="A1" s="9" t="s">
        <v>153</v>
      </c>
      <c r="B1" s="9" t="s">
        <v>154</v>
      </c>
      <c r="C1" s="9" t="s">
        <v>155</v>
      </c>
      <c r="D1" s="9" t="s">
        <v>156</v>
      </c>
      <c r="E1" s="9" t="s">
        <v>144</v>
      </c>
      <c r="F1" s="9" t="s">
        <v>2</v>
      </c>
      <c r="G1" s="9" t="s">
        <v>157</v>
      </c>
      <c r="H1" s="9" t="s">
        <v>158</v>
      </c>
      <c r="I1" s="9" t="s">
        <v>19</v>
      </c>
      <c r="K1" t="s">
        <v>144</v>
      </c>
      <c r="L1" t="s">
        <v>2</v>
      </c>
    </row>
    <row r="2" spans="1:12" ht="43.15">
      <c r="A2" s="9" t="s">
        <v>416</v>
      </c>
      <c r="B2" s="9">
        <v>14</v>
      </c>
      <c r="C2" s="9" t="s">
        <v>417</v>
      </c>
      <c r="D2" s="9" t="s">
        <v>418</v>
      </c>
      <c r="E2" s="9">
        <v>3</v>
      </c>
      <c r="F2" s="9">
        <v>3</v>
      </c>
      <c r="G2" s="9" t="s">
        <v>419</v>
      </c>
      <c r="H2" s="9" t="s">
        <v>360</v>
      </c>
      <c r="I2" s="9">
        <f t="shared" ref="I2:I26" si="0">SUM((E2*$K$2)+(F2*$L$2))</f>
        <v>6</v>
      </c>
      <c r="K2">
        <f>Overzicht!H5</f>
        <v>1</v>
      </c>
      <c r="L2">
        <f>Overzicht!I5</f>
        <v>1</v>
      </c>
    </row>
    <row r="3" spans="1:12" ht="28.9">
      <c r="A3" s="9" t="s">
        <v>420</v>
      </c>
      <c r="B3" s="9">
        <v>16</v>
      </c>
      <c r="C3" s="9" t="s">
        <v>421</v>
      </c>
      <c r="D3" s="9" t="s">
        <v>422</v>
      </c>
      <c r="E3" s="9">
        <v>3</v>
      </c>
      <c r="F3" s="9">
        <v>3</v>
      </c>
      <c r="G3" s="9" t="s">
        <v>419</v>
      </c>
      <c r="H3" s="9" t="s">
        <v>423</v>
      </c>
      <c r="I3" s="9">
        <f t="shared" si="0"/>
        <v>6</v>
      </c>
    </row>
    <row r="4" spans="1:12" ht="28.9">
      <c r="A4" s="9" t="s">
        <v>357</v>
      </c>
      <c r="B4" s="9">
        <v>17</v>
      </c>
      <c r="C4" s="9" t="s">
        <v>424</v>
      </c>
      <c r="D4" s="9" t="s">
        <v>425</v>
      </c>
      <c r="E4" s="9">
        <v>3</v>
      </c>
      <c r="F4" s="9">
        <v>3</v>
      </c>
      <c r="G4" s="9" t="s">
        <v>419</v>
      </c>
      <c r="H4" s="9" t="s">
        <v>360</v>
      </c>
      <c r="I4" s="9">
        <f t="shared" si="0"/>
        <v>6</v>
      </c>
    </row>
    <row r="5" spans="1:12" ht="28.9">
      <c r="A5" s="9" t="s">
        <v>426</v>
      </c>
      <c r="B5" s="9">
        <v>19</v>
      </c>
      <c r="C5" s="9" t="s">
        <v>427</v>
      </c>
      <c r="D5" s="9" t="s">
        <v>428</v>
      </c>
      <c r="E5" s="9">
        <v>3</v>
      </c>
      <c r="F5" s="9">
        <v>3</v>
      </c>
      <c r="G5" s="9" t="s">
        <v>419</v>
      </c>
      <c r="H5" s="9" t="s">
        <v>360</v>
      </c>
      <c r="I5" s="9">
        <f t="shared" si="0"/>
        <v>6</v>
      </c>
    </row>
    <row r="6" spans="1:12" ht="43.15">
      <c r="A6" s="9" t="s">
        <v>429</v>
      </c>
      <c r="B6" s="9">
        <v>20</v>
      </c>
      <c r="C6" s="9" t="s">
        <v>430</v>
      </c>
      <c r="D6" s="9" t="s">
        <v>431</v>
      </c>
      <c r="E6" s="9">
        <v>3</v>
      </c>
      <c r="F6" s="9">
        <v>3</v>
      </c>
      <c r="G6" s="9" t="s">
        <v>419</v>
      </c>
      <c r="H6" s="9" t="s">
        <v>360</v>
      </c>
      <c r="I6" s="9">
        <f t="shared" si="0"/>
        <v>6</v>
      </c>
    </row>
    <row r="7" spans="1:12" ht="28.9">
      <c r="A7" s="9" t="s">
        <v>432</v>
      </c>
      <c r="B7" s="9">
        <v>22</v>
      </c>
      <c r="C7" s="9" t="s">
        <v>433</v>
      </c>
      <c r="D7" s="9" t="s">
        <v>434</v>
      </c>
      <c r="E7" s="9">
        <v>3</v>
      </c>
      <c r="F7" s="9">
        <v>3</v>
      </c>
      <c r="G7" s="9" t="s">
        <v>419</v>
      </c>
      <c r="H7" s="9" t="s">
        <v>435</v>
      </c>
      <c r="I7" s="9">
        <f t="shared" si="0"/>
        <v>6</v>
      </c>
    </row>
    <row r="8" spans="1:12" ht="28.9">
      <c r="A8" s="9" t="s">
        <v>436</v>
      </c>
      <c r="B8" s="9">
        <v>25</v>
      </c>
      <c r="C8" s="9" t="s">
        <v>437</v>
      </c>
      <c r="D8" s="9" t="s">
        <v>438</v>
      </c>
      <c r="E8" s="9">
        <v>3</v>
      </c>
      <c r="F8" s="9">
        <v>3</v>
      </c>
      <c r="G8" s="9" t="s">
        <v>419</v>
      </c>
      <c r="H8" s="9" t="s">
        <v>439</v>
      </c>
      <c r="I8" s="9">
        <f t="shared" si="0"/>
        <v>6</v>
      </c>
    </row>
    <row r="9" spans="1:12" ht="28.9">
      <c r="A9" s="9" t="s">
        <v>440</v>
      </c>
      <c r="B9" s="9">
        <v>4</v>
      </c>
      <c r="C9" s="9" t="s">
        <v>441</v>
      </c>
      <c r="D9" s="9" t="s">
        <v>442</v>
      </c>
      <c r="E9" s="9">
        <v>2.5</v>
      </c>
      <c r="F9" s="9">
        <v>3</v>
      </c>
      <c r="G9" s="9" t="s">
        <v>419</v>
      </c>
      <c r="H9" s="9" t="s">
        <v>443</v>
      </c>
      <c r="I9" s="9">
        <f t="shared" si="0"/>
        <v>5.5</v>
      </c>
    </row>
    <row r="10" spans="1:12" ht="43.15">
      <c r="A10" s="9" t="s">
        <v>335</v>
      </c>
      <c r="B10" s="9">
        <v>18</v>
      </c>
      <c r="C10" s="9" t="s">
        <v>444</v>
      </c>
      <c r="D10" s="9" t="s">
        <v>445</v>
      </c>
      <c r="E10" s="9">
        <v>2.5</v>
      </c>
      <c r="F10" s="9">
        <v>3</v>
      </c>
      <c r="G10" s="9" t="s">
        <v>419</v>
      </c>
      <c r="H10" s="9" t="s">
        <v>338</v>
      </c>
      <c r="I10" s="9">
        <f t="shared" si="0"/>
        <v>5.5</v>
      </c>
    </row>
    <row r="11" spans="1:12" ht="43.15">
      <c r="A11" s="9" t="s">
        <v>446</v>
      </c>
      <c r="B11" s="9">
        <v>1</v>
      </c>
      <c r="C11" s="9" t="s">
        <v>447</v>
      </c>
      <c r="D11" s="9" t="s">
        <v>448</v>
      </c>
      <c r="E11" s="9">
        <v>3</v>
      </c>
      <c r="F11" s="9">
        <v>2.5</v>
      </c>
      <c r="G11" s="9" t="s">
        <v>419</v>
      </c>
      <c r="H11" s="9" t="s">
        <v>353</v>
      </c>
      <c r="I11" s="9">
        <f t="shared" si="0"/>
        <v>5.5</v>
      </c>
    </row>
    <row r="12" spans="1:12" ht="28.9">
      <c r="A12" s="9" t="s">
        <v>269</v>
      </c>
      <c r="B12" s="9">
        <v>12</v>
      </c>
      <c r="C12" s="9" t="s">
        <v>449</v>
      </c>
      <c r="D12" s="9" t="s">
        <v>450</v>
      </c>
      <c r="E12" s="9">
        <v>3</v>
      </c>
      <c r="F12" s="9">
        <v>2.5</v>
      </c>
      <c r="G12" s="9" t="s">
        <v>419</v>
      </c>
      <c r="H12" s="9" t="s">
        <v>272</v>
      </c>
      <c r="I12" s="9">
        <f t="shared" si="0"/>
        <v>5.5</v>
      </c>
    </row>
    <row r="13" spans="1:12" ht="43.15">
      <c r="A13" s="9" t="s">
        <v>451</v>
      </c>
      <c r="B13" s="9">
        <v>7</v>
      </c>
      <c r="C13" s="9" t="s">
        <v>452</v>
      </c>
      <c r="D13" s="9" t="s">
        <v>453</v>
      </c>
      <c r="E13" s="9">
        <v>2</v>
      </c>
      <c r="F13" s="9">
        <v>3</v>
      </c>
      <c r="G13" s="9" t="s">
        <v>419</v>
      </c>
      <c r="H13" s="9" t="s">
        <v>182</v>
      </c>
      <c r="I13" s="9">
        <f t="shared" si="0"/>
        <v>5</v>
      </c>
    </row>
    <row r="14" spans="1:12" ht="28.9">
      <c r="A14" s="9" t="s">
        <v>454</v>
      </c>
      <c r="B14" s="9">
        <v>11</v>
      </c>
      <c r="C14" s="9" t="s">
        <v>455</v>
      </c>
      <c r="D14" s="9" t="s">
        <v>456</v>
      </c>
      <c r="E14" s="9">
        <v>2</v>
      </c>
      <c r="F14" s="9">
        <v>3</v>
      </c>
      <c r="G14" s="9" t="s">
        <v>419</v>
      </c>
      <c r="H14" s="9" t="s">
        <v>290</v>
      </c>
      <c r="I14" s="9">
        <f t="shared" si="0"/>
        <v>5</v>
      </c>
    </row>
    <row r="15" spans="1:12" ht="28.9">
      <c r="A15" s="9" t="s">
        <v>457</v>
      </c>
      <c r="B15" s="9">
        <v>26</v>
      </c>
      <c r="C15" s="9" t="s">
        <v>458</v>
      </c>
      <c r="D15" s="9" t="s">
        <v>459</v>
      </c>
      <c r="E15" s="9">
        <v>2</v>
      </c>
      <c r="F15" s="9">
        <v>3</v>
      </c>
      <c r="G15" s="9" t="s">
        <v>419</v>
      </c>
      <c r="H15" s="9" t="s">
        <v>360</v>
      </c>
      <c r="I15" s="9">
        <f t="shared" si="0"/>
        <v>5</v>
      </c>
    </row>
    <row r="16" spans="1:12" ht="28.9">
      <c r="A16" s="9" t="s">
        <v>460</v>
      </c>
      <c r="B16" s="9">
        <v>2</v>
      </c>
      <c r="C16" s="9" t="s">
        <v>461</v>
      </c>
      <c r="D16" s="9" t="s">
        <v>462</v>
      </c>
      <c r="E16" s="9">
        <v>2.5</v>
      </c>
      <c r="F16" s="9">
        <v>2.5</v>
      </c>
      <c r="G16" s="9" t="s">
        <v>419</v>
      </c>
      <c r="H16" s="9" t="s">
        <v>384</v>
      </c>
      <c r="I16" s="9">
        <f t="shared" si="0"/>
        <v>5</v>
      </c>
    </row>
    <row r="17" spans="1:9" ht="43.15">
      <c r="A17" s="9" t="s">
        <v>368</v>
      </c>
      <c r="B17" s="9">
        <v>29</v>
      </c>
      <c r="C17" s="9" t="s">
        <v>463</v>
      </c>
      <c r="D17" s="9" t="s">
        <v>464</v>
      </c>
      <c r="E17" s="9">
        <v>2.5</v>
      </c>
      <c r="F17" s="9">
        <v>2.5</v>
      </c>
      <c r="G17" s="9" t="s">
        <v>419</v>
      </c>
      <c r="H17" s="9" t="s">
        <v>360</v>
      </c>
      <c r="I17" s="9">
        <f t="shared" si="0"/>
        <v>5</v>
      </c>
    </row>
    <row r="18" spans="1:9" ht="28.9">
      <c r="A18" s="9" t="s">
        <v>465</v>
      </c>
      <c r="B18" s="9">
        <v>3</v>
      </c>
      <c r="C18" s="9" t="s">
        <v>466</v>
      </c>
      <c r="D18" s="9" t="s">
        <v>467</v>
      </c>
      <c r="E18" s="9">
        <v>3</v>
      </c>
      <c r="F18" s="9">
        <v>2</v>
      </c>
      <c r="G18" s="9" t="s">
        <v>419</v>
      </c>
      <c r="H18" s="9" t="s">
        <v>388</v>
      </c>
      <c r="I18" s="9">
        <f t="shared" si="0"/>
        <v>5</v>
      </c>
    </row>
    <row r="19" spans="1:9" ht="28.9">
      <c r="A19" s="9" t="s">
        <v>364</v>
      </c>
      <c r="B19" s="9">
        <v>21</v>
      </c>
      <c r="C19" s="9" t="s">
        <v>468</v>
      </c>
      <c r="D19" s="9" t="s">
        <v>469</v>
      </c>
      <c r="E19" s="9">
        <v>3</v>
      </c>
      <c r="F19" s="9">
        <v>2</v>
      </c>
      <c r="G19" s="9" t="s">
        <v>419</v>
      </c>
      <c r="H19" s="9" t="s">
        <v>470</v>
      </c>
      <c r="I19" s="9">
        <f t="shared" si="0"/>
        <v>5</v>
      </c>
    </row>
    <row r="20" spans="1:9" ht="43.15">
      <c r="A20" s="9" t="s">
        <v>471</v>
      </c>
      <c r="B20" s="9">
        <v>23</v>
      </c>
      <c r="C20" s="9" t="s">
        <v>472</v>
      </c>
      <c r="D20" s="9" t="s">
        <v>473</v>
      </c>
      <c r="E20" s="9">
        <v>3</v>
      </c>
      <c r="F20" s="9">
        <v>2</v>
      </c>
      <c r="G20" s="9" t="s">
        <v>419</v>
      </c>
      <c r="H20" s="9" t="s">
        <v>360</v>
      </c>
      <c r="I20" s="9">
        <f t="shared" si="0"/>
        <v>5</v>
      </c>
    </row>
    <row r="21" spans="1:9" ht="28.9">
      <c r="A21" s="9" t="s">
        <v>474</v>
      </c>
      <c r="B21" s="9">
        <v>10</v>
      </c>
      <c r="C21" s="9" t="s">
        <v>475</v>
      </c>
      <c r="D21" s="9" t="s">
        <v>476</v>
      </c>
      <c r="E21" s="9">
        <v>2</v>
      </c>
      <c r="F21" s="9">
        <v>2.5</v>
      </c>
      <c r="G21" s="9" t="s">
        <v>419</v>
      </c>
      <c r="H21" s="9" t="s">
        <v>477</v>
      </c>
      <c r="I21" s="9">
        <f t="shared" si="0"/>
        <v>4.5</v>
      </c>
    </row>
    <row r="22" spans="1:9" ht="28.9" hidden="1">
      <c r="A22" s="9" t="s">
        <v>478</v>
      </c>
      <c r="B22" s="9">
        <v>24</v>
      </c>
      <c r="C22" s="9" t="s">
        <v>479</v>
      </c>
      <c r="D22" s="9" t="s">
        <v>480</v>
      </c>
      <c r="E22" s="9">
        <v>3</v>
      </c>
      <c r="F22" s="9">
        <v>2</v>
      </c>
      <c r="G22" s="9" t="s">
        <v>419</v>
      </c>
      <c r="H22" s="9" t="s">
        <v>481</v>
      </c>
      <c r="I22" s="9">
        <f t="shared" si="0"/>
        <v>5</v>
      </c>
    </row>
    <row r="23" spans="1:9" ht="28.9">
      <c r="A23" s="9" t="s">
        <v>482</v>
      </c>
      <c r="B23" s="9">
        <v>13</v>
      </c>
      <c r="C23" s="9" t="s">
        <v>483</v>
      </c>
      <c r="D23" s="9" t="s">
        <v>484</v>
      </c>
      <c r="E23" s="9">
        <v>2.5</v>
      </c>
      <c r="F23" s="9">
        <v>2</v>
      </c>
      <c r="G23" s="9" t="s">
        <v>419</v>
      </c>
      <c r="H23" s="9" t="s">
        <v>470</v>
      </c>
      <c r="I23" s="9">
        <f t="shared" si="0"/>
        <v>4.5</v>
      </c>
    </row>
    <row r="24" spans="1:9" ht="28.9">
      <c r="A24" s="9" t="s">
        <v>485</v>
      </c>
      <c r="B24" s="9">
        <v>15</v>
      </c>
      <c r="C24" s="9" t="s">
        <v>486</v>
      </c>
      <c r="D24" s="9" t="s">
        <v>487</v>
      </c>
      <c r="E24" s="9">
        <v>2.5</v>
      </c>
      <c r="F24" s="9">
        <v>2</v>
      </c>
      <c r="G24" s="9" t="s">
        <v>419</v>
      </c>
      <c r="H24" s="9" t="s">
        <v>360</v>
      </c>
      <c r="I24" s="9">
        <f t="shared" si="0"/>
        <v>4.5</v>
      </c>
    </row>
    <row r="25" spans="1:9" ht="28.9">
      <c r="A25" s="9" t="s">
        <v>488</v>
      </c>
      <c r="B25" s="9">
        <v>28</v>
      </c>
      <c r="C25" s="9" t="s">
        <v>489</v>
      </c>
      <c r="D25" s="9" t="s">
        <v>490</v>
      </c>
      <c r="E25" s="9">
        <v>2.5</v>
      </c>
      <c r="F25" s="9">
        <v>2</v>
      </c>
      <c r="G25" s="9" t="s">
        <v>419</v>
      </c>
      <c r="H25" s="9" t="s">
        <v>491</v>
      </c>
      <c r="I25" s="9">
        <f t="shared" si="0"/>
        <v>4.5</v>
      </c>
    </row>
    <row r="26" spans="1:9" ht="43.15">
      <c r="A26" s="9" t="s">
        <v>492</v>
      </c>
      <c r="B26" s="9">
        <v>27</v>
      </c>
      <c r="C26" s="9" t="s">
        <v>493</v>
      </c>
      <c r="D26" s="9" t="s">
        <v>494</v>
      </c>
      <c r="E26" s="9">
        <v>2.5</v>
      </c>
      <c r="F26" s="9">
        <v>1.5</v>
      </c>
      <c r="G26" s="46" t="s">
        <v>41</v>
      </c>
      <c r="H26" s="9" t="s">
        <v>470</v>
      </c>
      <c r="I26" s="9">
        <f t="shared" si="0"/>
        <v>4</v>
      </c>
    </row>
    <row r="27" spans="1:9">
      <c r="A27" s="9"/>
      <c r="B27" s="9"/>
      <c r="C27" s="9"/>
      <c r="D27" s="9"/>
      <c r="E27" s="9"/>
      <c r="F27" s="9"/>
      <c r="G27" s="9"/>
      <c r="H27" s="9"/>
      <c r="I27" s="9"/>
    </row>
    <row r="28" spans="1:9">
      <c r="A28" s="9"/>
      <c r="B28" s="9"/>
      <c r="D28" s="9"/>
      <c r="E28" s="9"/>
      <c r="F28" s="9"/>
      <c r="G28" s="9"/>
      <c r="H28" s="9"/>
      <c r="I28" s="9"/>
    </row>
    <row r="29" spans="1:9">
      <c r="A29" s="9"/>
      <c r="B29" s="9"/>
      <c r="D29" s="9"/>
      <c r="E29" s="9"/>
      <c r="F29" s="9"/>
      <c r="G29" s="9"/>
      <c r="H29" s="9"/>
      <c r="I29" s="9"/>
    </row>
    <row r="30" spans="1:9">
      <c r="A30" s="9"/>
      <c r="B30" s="9"/>
      <c r="D30" s="9"/>
      <c r="E30" s="9"/>
      <c r="F30" s="9"/>
      <c r="G30" s="9"/>
      <c r="H30" s="9"/>
      <c r="I30" s="9"/>
    </row>
  </sheetData>
  <conditionalFormatting sqref="I2">
    <cfRule type="colorScale" priority="2">
      <colorScale>
        <cfvo type="min"/>
        <cfvo type="max"/>
        <color rgb="FFFFEF9C"/>
        <color rgb="FF63BE7B"/>
      </colorScale>
    </cfRule>
  </conditionalFormatting>
  <conditionalFormatting sqref="I2:I27">
    <cfRule type="colorScale" priority="35">
      <colorScale>
        <cfvo type="min"/>
        <cfvo type="max"/>
        <color rgb="FFFFEF9C"/>
        <color rgb="FF63BE7B"/>
      </colorScale>
    </cfRule>
  </conditionalFormatting>
  <conditionalFormatting sqref="I3:I1048576 I1">
    <cfRule type="colorScale" priority="3">
      <colorScale>
        <cfvo type="min"/>
        <cfvo type="max"/>
        <color rgb="FFFFEF9C"/>
        <color rgb="FF63BE7B"/>
      </colorScale>
    </cfRule>
    <cfRule type="colorScale" priority="4">
      <colorScale>
        <cfvo type="min"/>
        <cfvo type="percentile" val="50"/>
        <cfvo type="max"/>
        <color rgb="FFF8696B"/>
        <color rgb="FFFFEB84"/>
        <color rgb="FF63BE7B"/>
      </colorScale>
    </cfRule>
  </conditionalFormatting>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CF731-CD9F-448D-9EAE-EAF6FA508E22}">
  <sheetPr>
    <tabColor rgb="FFFFFF00"/>
  </sheetPr>
  <dimension ref="A1:L27"/>
  <sheetViews>
    <sheetView workbookViewId="0">
      <selection activeCell="D21" sqref="D21"/>
    </sheetView>
  </sheetViews>
  <sheetFormatPr defaultRowHeight="14.45"/>
  <cols>
    <col min="1" max="1" width="33.28515625" customWidth="1"/>
    <col min="2" max="2" width="5.28515625" bestFit="1" customWidth="1"/>
    <col min="3" max="3" width="39" customWidth="1"/>
    <col min="4" max="4" width="47.28515625" customWidth="1"/>
    <col min="5" max="5" width="9" customWidth="1"/>
    <col min="6" max="6" width="12.7109375" bestFit="1" customWidth="1"/>
    <col min="7" max="7" width="14.7109375" customWidth="1"/>
    <col min="8" max="8" width="12.7109375" customWidth="1"/>
    <col min="9" max="9" width="23.28515625" customWidth="1"/>
  </cols>
  <sheetData>
    <row r="1" spans="1:12" ht="28.9">
      <c r="A1" s="9" t="s">
        <v>153</v>
      </c>
      <c r="B1" s="9" t="s">
        <v>154</v>
      </c>
      <c r="C1" s="9" t="s">
        <v>155</v>
      </c>
      <c r="D1" s="9" t="s">
        <v>156</v>
      </c>
      <c r="E1" s="9" t="s">
        <v>144</v>
      </c>
      <c r="F1" s="9" t="s">
        <v>2</v>
      </c>
      <c r="G1" s="9" t="s">
        <v>157</v>
      </c>
      <c r="H1" s="9" t="s">
        <v>158</v>
      </c>
      <c r="I1" s="9" t="s">
        <v>19</v>
      </c>
      <c r="K1" t="s">
        <v>144</v>
      </c>
      <c r="L1" t="s">
        <v>2</v>
      </c>
    </row>
    <row r="2" spans="1:12" ht="28.9">
      <c r="A2" s="9" t="s">
        <v>269</v>
      </c>
      <c r="B2" s="9">
        <v>3</v>
      </c>
      <c r="C2" s="9" t="s">
        <v>495</v>
      </c>
      <c r="D2" s="9" t="s">
        <v>496</v>
      </c>
      <c r="E2" s="9">
        <v>3</v>
      </c>
      <c r="F2" s="9">
        <v>3</v>
      </c>
      <c r="G2" s="9" t="s">
        <v>42</v>
      </c>
      <c r="H2" s="9" t="s">
        <v>272</v>
      </c>
      <c r="I2" s="9">
        <f t="shared" ref="I2:I27" si="0">SUM((E2*$K$2)+(F2*$L$2))</f>
        <v>6</v>
      </c>
      <c r="K2">
        <f>Overzicht!H5</f>
        <v>1</v>
      </c>
      <c r="L2">
        <f>Overzicht!I5</f>
        <v>1</v>
      </c>
    </row>
    <row r="3" spans="1:12" ht="28.9">
      <c r="A3" s="9" t="s">
        <v>485</v>
      </c>
      <c r="B3" s="9">
        <v>4</v>
      </c>
      <c r="C3" s="9" t="s">
        <v>497</v>
      </c>
      <c r="D3" s="9" t="s">
        <v>498</v>
      </c>
      <c r="E3" s="9">
        <v>3</v>
      </c>
      <c r="F3" s="9">
        <v>3</v>
      </c>
      <c r="G3" s="9" t="s">
        <v>42</v>
      </c>
      <c r="H3" s="9" t="s">
        <v>360</v>
      </c>
      <c r="I3" s="9">
        <f t="shared" si="0"/>
        <v>6</v>
      </c>
    </row>
    <row r="4" spans="1:12" ht="28.9">
      <c r="A4" s="9" t="s">
        <v>420</v>
      </c>
      <c r="B4" s="9">
        <v>5</v>
      </c>
      <c r="C4" s="9" t="s">
        <v>499</v>
      </c>
      <c r="D4" s="9" t="s">
        <v>500</v>
      </c>
      <c r="E4" s="9">
        <v>3</v>
      </c>
      <c r="F4" s="9">
        <v>3</v>
      </c>
      <c r="G4" s="9" t="s">
        <v>42</v>
      </c>
      <c r="H4" s="9" t="s">
        <v>360</v>
      </c>
      <c r="I4" s="9">
        <f t="shared" si="0"/>
        <v>6</v>
      </c>
    </row>
    <row r="5" spans="1:12" ht="28.9">
      <c r="A5" s="9" t="s">
        <v>501</v>
      </c>
      <c r="B5" s="9">
        <v>9</v>
      </c>
      <c r="C5" s="9" t="s">
        <v>502</v>
      </c>
      <c r="D5" s="9" t="s">
        <v>503</v>
      </c>
      <c r="E5" s="9">
        <v>3</v>
      </c>
      <c r="F5" s="9">
        <v>3</v>
      </c>
      <c r="G5" s="9" t="s">
        <v>42</v>
      </c>
      <c r="H5" s="9" t="s">
        <v>439</v>
      </c>
      <c r="I5" s="9">
        <f t="shared" si="0"/>
        <v>6</v>
      </c>
    </row>
    <row r="6" spans="1:12" ht="28.9">
      <c r="A6" s="9" t="s">
        <v>504</v>
      </c>
      <c r="B6" s="9">
        <v>24</v>
      </c>
      <c r="C6" s="9" t="s">
        <v>505</v>
      </c>
      <c r="D6" s="9" t="s">
        <v>506</v>
      </c>
      <c r="E6" s="9">
        <v>2.5</v>
      </c>
      <c r="F6" s="9">
        <v>3</v>
      </c>
      <c r="G6" s="9" t="s">
        <v>42</v>
      </c>
      <c r="H6" s="9" t="s">
        <v>197</v>
      </c>
      <c r="I6" s="9">
        <f t="shared" si="0"/>
        <v>5.5</v>
      </c>
    </row>
    <row r="7" spans="1:12" ht="28.9">
      <c r="A7" s="9" t="s">
        <v>507</v>
      </c>
      <c r="B7" s="9">
        <v>1</v>
      </c>
      <c r="C7" s="9" t="s">
        <v>508</v>
      </c>
      <c r="D7" s="9" t="s">
        <v>509</v>
      </c>
      <c r="E7" s="9">
        <v>3</v>
      </c>
      <c r="F7" s="9">
        <v>2.5</v>
      </c>
      <c r="G7" s="9" t="s">
        <v>42</v>
      </c>
      <c r="H7" s="9" t="s">
        <v>353</v>
      </c>
      <c r="I7" s="9">
        <f t="shared" si="0"/>
        <v>5.5</v>
      </c>
    </row>
    <row r="8" spans="1:12" ht="28.9">
      <c r="A8" s="9" t="s">
        <v>357</v>
      </c>
      <c r="B8" s="9">
        <v>7</v>
      </c>
      <c r="C8" s="9" t="s">
        <v>510</v>
      </c>
      <c r="D8" s="9" t="s">
        <v>511</v>
      </c>
      <c r="E8" s="9">
        <v>3</v>
      </c>
      <c r="F8" s="9">
        <v>2.5</v>
      </c>
      <c r="G8" s="9" t="s">
        <v>42</v>
      </c>
      <c r="H8" s="9" t="s">
        <v>360</v>
      </c>
      <c r="I8" s="9">
        <f t="shared" si="0"/>
        <v>5.5</v>
      </c>
    </row>
    <row r="9" spans="1:12" ht="28.9">
      <c r="A9" s="9" t="s">
        <v>30</v>
      </c>
      <c r="B9" s="9">
        <v>19</v>
      </c>
      <c r="C9" s="9" t="s">
        <v>512</v>
      </c>
      <c r="D9" s="9" t="s">
        <v>513</v>
      </c>
      <c r="E9" s="9">
        <v>3</v>
      </c>
      <c r="F9" s="9">
        <v>2.5</v>
      </c>
      <c r="G9" s="9" t="s">
        <v>42</v>
      </c>
      <c r="H9" s="9" t="s">
        <v>197</v>
      </c>
      <c r="I9" s="9">
        <f t="shared" si="0"/>
        <v>5.5</v>
      </c>
    </row>
    <row r="10" spans="1:12">
      <c r="A10" s="9" t="s">
        <v>514</v>
      </c>
      <c r="B10" s="9">
        <v>21</v>
      </c>
      <c r="C10" s="9" t="s">
        <v>515</v>
      </c>
      <c r="D10" s="9" t="s">
        <v>516</v>
      </c>
      <c r="E10" s="9">
        <v>2</v>
      </c>
      <c r="F10" s="9">
        <v>3</v>
      </c>
      <c r="G10" s="9" t="s">
        <v>42</v>
      </c>
      <c r="H10" s="9" t="s">
        <v>197</v>
      </c>
      <c r="I10" s="9">
        <f t="shared" si="0"/>
        <v>5</v>
      </c>
    </row>
    <row r="11" spans="1:12" ht="28.9">
      <c r="A11" s="9" t="s">
        <v>33</v>
      </c>
      <c r="B11" s="9">
        <v>23</v>
      </c>
      <c r="C11" s="9" t="s">
        <v>517</v>
      </c>
      <c r="D11" s="9" t="s">
        <v>518</v>
      </c>
      <c r="E11" s="9">
        <v>2</v>
      </c>
      <c r="F11" s="9">
        <v>3</v>
      </c>
      <c r="G11" s="9" t="s">
        <v>42</v>
      </c>
      <c r="H11" s="9" t="s">
        <v>197</v>
      </c>
      <c r="I11" s="9">
        <f t="shared" si="0"/>
        <v>5</v>
      </c>
    </row>
    <row r="12" spans="1:12" ht="28.9">
      <c r="A12" s="9" t="s">
        <v>519</v>
      </c>
      <c r="B12" s="9">
        <v>10</v>
      </c>
      <c r="C12" s="9" t="s">
        <v>520</v>
      </c>
      <c r="D12" s="9" t="s">
        <v>521</v>
      </c>
      <c r="E12" s="9">
        <v>2.5</v>
      </c>
      <c r="F12" s="9">
        <v>2.5</v>
      </c>
      <c r="G12" s="9" t="s">
        <v>42</v>
      </c>
      <c r="H12" s="9" t="s">
        <v>491</v>
      </c>
      <c r="I12" s="9">
        <f t="shared" si="0"/>
        <v>5</v>
      </c>
    </row>
    <row r="13" spans="1:12" ht="28.9">
      <c r="A13" s="9" t="s">
        <v>22</v>
      </c>
      <c r="B13" s="9">
        <v>13</v>
      </c>
      <c r="C13" s="9" t="s">
        <v>522</v>
      </c>
      <c r="D13" s="9" t="s">
        <v>523</v>
      </c>
      <c r="E13" s="9">
        <v>2.5</v>
      </c>
      <c r="F13" s="9">
        <v>2.5</v>
      </c>
      <c r="G13" s="9" t="s">
        <v>42</v>
      </c>
      <c r="H13" s="9" t="s">
        <v>197</v>
      </c>
      <c r="I13" s="9">
        <f t="shared" si="0"/>
        <v>5</v>
      </c>
    </row>
    <row r="14" spans="1:12" ht="43.15">
      <c r="A14" s="9" t="s">
        <v>335</v>
      </c>
      <c r="B14" s="9">
        <v>8</v>
      </c>
      <c r="C14" s="9" t="s">
        <v>524</v>
      </c>
      <c r="D14" s="9" t="s">
        <v>525</v>
      </c>
      <c r="E14" s="9">
        <v>3</v>
      </c>
      <c r="F14" s="9">
        <v>2</v>
      </c>
      <c r="G14" s="9" t="s">
        <v>42</v>
      </c>
      <c r="H14" s="9" t="s">
        <v>526</v>
      </c>
      <c r="I14" s="9">
        <f t="shared" si="0"/>
        <v>5</v>
      </c>
    </row>
    <row r="15" spans="1:12" ht="28.9">
      <c r="A15" s="9" t="s">
        <v>27</v>
      </c>
      <c r="B15" s="9">
        <v>17</v>
      </c>
      <c r="C15" s="9" t="s">
        <v>527</v>
      </c>
      <c r="D15" s="9" t="s">
        <v>528</v>
      </c>
      <c r="E15" s="9">
        <v>3</v>
      </c>
      <c r="F15" s="9">
        <v>2</v>
      </c>
      <c r="G15" s="9" t="s">
        <v>42</v>
      </c>
      <c r="H15" s="9" t="s">
        <v>197</v>
      </c>
      <c r="I15" s="9">
        <f t="shared" si="0"/>
        <v>5</v>
      </c>
    </row>
    <row r="16" spans="1:12" ht="28.9">
      <c r="A16" s="9" t="s">
        <v>529</v>
      </c>
      <c r="B16" s="9">
        <v>20</v>
      </c>
      <c r="C16" s="9" t="s">
        <v>530</v>
      </c>
      <c r="D16" s="9" t="s">
        <v>531</v>
      </c>
      <c r="E16" s="9">
        <v>1.5</v>
      </c>
      <c r="F16" s="9">
        <v>3</v>
      </c>
      <c r="G16" s="9" t="s">
        <v>46</v>
      </c>
      <c r="H16" s="9" t="s">
        <v>197</v>
      </c>
      <c r="I16" s="9">
        <f t="shared" si="0"/>
        <v>4.5</v>
      </c>
    </row>
    <row r="17" spans="1:9" ht="28.9">
      <c r="A17" s="9" t="s">
        <v>532</v>
      </c>
      <c r="B17" s="9">
        <v>2</v>
      </c>
      <c r="C17" s="9" t="s">
        <v>533</v>
      </c>
      <c r="D17" s="9" t="s">
        <v>534</v>
      </c>
      <c r="E17" s="9">
        <v>2</v>
      </c>
      <c r="F17" s="9">
        <v>2.5</v>
      </c>
      <c r="G17" s="9" t="s">
        <v>42</v>
      </c>
      <c r="H17" s="9" t="s">
        <v>349</v>
      </c>
      <c r="I17" s="9">
        <f t="shared" si="0"/>
        <v>4.5</v>
      </c>
    </row>
    <row r="18" spans="1:9" ht="28.9">
      <c r="A18" s="9" t="s">
        <v>28</v>
      </c>
      <c r="B18" s="9">
        <v>18</v>
      </c>
      <c r="C18" s="9" t="s">
        <v>535</v>
      </c>
      <c r="D18" s="9" t="s">
        <v>536</v>
      </c>
      <c r="E18" s="9">
        <v>2</v>
      </c>
      <c r="F18" s="9">
        <v>2.5</v>
      </c>
      <c r="G18" s="9" t="s">
        <v>42</v>
      </c>
      <c r="H18" s="9" t="s">
        <v>197</v>
      </c>
      <c r="I18" s="9">
        <f t="shared" si="0"/>
        <v>4.5</v>
      </c>
    </row>
    <row r="19" spans="1:9" ht="28.9">
      <c r="A19" s="9" t="s">
        <v>537</v>
      </c>
      <c r="B19" s="9">
        <v>22</v>
      </c>
      <c r="C19" s="9" t="s">
        <v>538</v>
      </c>
      <c r="D19" s="9" t="s">
        <v>539</v>
      </c>
      <c r="E19" s="9">
        <v>2</v>
      </c>
      <c r="F19" s="9">
        <v>2.5</v>
      </c>
      <c r="G19" s="9" t="s">
        <v>42</v>
      </c>
      <c r="H19" s="9" t="s">
        <v>197</v>
      </c>
      <c r="I19" s="9">
        <f t="shared" si="0"/>
        <v>4.5</v>
      </c>
    </row>
    <row r="20" spans="1:9" ht="28.9">
      <c r="A20" s="9" t="s">
        <v>303</v>
      </c>
      <c r="B20" s="9">
        <v>11</v>
      </c>
      <c r="C20" s="9" t="s">
        <v>540</v>
      </c>
      <c r="D20" s="9" t="s">
        <v>541</v>
      </c>
      <c r="E20" s="9">
        <v>2.5</v>
      </c>
      <c r="F20" s="9">
        <v>2</v>
      </c>
      <c r="G20" s="9" t="s">
        <v>42</v>
      </c>
      <c r="H20" s="9" t="s">
        <v>491</v>
      </c>
      <c r="I20" s="9">
        <f t="shared" si="0"/>
        <v>4.5</v>
      </c>
    </row>
    <row r="21" spans="1:9" ht="28.9">
      <c r="A21" s="9" t="s">
        <v>26</v>
      </c>
      <c r="B21" s="9">
        <v>16</v>
      </c>
      <c r="C21" s="9" t="s">
        <v>542</v>
      </c>
      <c r="D21" s="9" t="s">
        <v>543</v>
      </c>
      <c r="E21" s="9">
        <v>2.5</v>
      </c>
      <c r="F21" s="9">
        <v>2</v>
      </c>
      <c r="G21" s="9" t="s">
        <v>42</v>
      </c>
      <c r="H21" s="9" t="s">
        <v>197</v>
      </c>
      <c r="I21" s="9">
        <f t="shared" si="0"/>
        <v>4.5</v>
      </c>
    </row>
    <row r="22" spans="1:9" ht="28.9">
      <c r="A22" s="9" t="s">
        <v>429</v>
      </c>
      <c r="B22" s="9">
        <v>6</v>
      </c>
      <c r="C22" s="9" t="s">
        <v>544</v>
      </c>
      <c r="D22" s="9" t="s">
        <v>545</v>
      </c>
      <c r="E22" s="9">
        <v>2</v>
      </c>
      <c r="F22" s="9">
        <v>2</v>
      </c>
      <c r="G22" s="9" t="s">
        <v>42</v>
      </c>
      <c r="H22" s="9" t="s">
        <v>360</v>
      </c>
      <c r="I22" s="9">
        <f t="shared" si="0"/>
        <v>4</v>
      </c>
    </row>
    <row r="23" spans="1:9" ht="28.9">
      <c r="A23" s="9" t="s">
        <v>35</v>
      </c>
      <c r="B23" s="9">
        <v>25</v>
      </c>
      <c r="C23" s="9" t="s">
        <v>546</v>
      </c>
      <c r="D23" s="9" t="s">
        <v>547</v>
      </c>
      <c r="E23" s="9">
        <v>2</v>
      </c>
      <c r="F23" s="9">
        <v>2</v>
      </c>
      <c r="G23" s="9" t="s">
        <v>42</v>
      </c>
      <c r="H23" s="9" t="s">
        <v>197</v>
      </c>
      <c r="I23" s="9">
        <f t="shared" si="0"/>
        <v>4</v>
      </c>
    </row>
    <row r="24" spans="1:9" ht="28.9">
      <c r="A24" s="9" t="s">
        <v>36</v>
      </c>
      <c r="B24" s="9">
        <v>26</v>
      </c>
      <c r="C24" s="9" t="s">
        <v>548</v>
      </c>
      <c r="D24" s="9" t="s">
        <v>549</v>
      </c>
      <c r="E24" s="9">
        <v>2</v>
      </c>
      <c r="F24" s="9">
        <v>2</v>
      </c>
      <c r="G24" s="9" t="s">
        <v>42</v>
      </c>
      <c r="H24" s="9" t="s">
        <v>197</v>
      </c>
      <c r="I24" s="9">
        <f t="shared" si="0"/>
        <v>4</v>
      </c>
    </row>
    <row r="25" spans="1:9" ht="28.9">
      <c r="A25" s="9" t="s">
        <v>21</v>
      </c>
      <c r="B25" s="9">
        <v>12</v>
      </c>
      <c r="C25" s="9" t="s">
        <v>550</v>
      </c>
      <c r="D25" s="9" t="s">
        <v>551</v>
      </c>
      <c r="E25" s="9">
        <v>1.5</v>
      </c>
      <c r="F25" s="9">
        <v>2</v>
      </c>
      <c r="G25" s="9" t="s">
        <v>46</v>
      </c>
      <c r="H25" s="9" t="s">
        <v>197</v>
      </c>
      <c r="I25" s="9">
        <f t="shared" si="0"/>
        <v>3.5</v>
      </c>
    </row>
    <row r="26" spans="1:9" ht="28.9">
      <c r="A26" s="9" t="s">
        <v>552</v>
      </c>
      <c r="B26" s="9">
        <v>15</v>
      </c>
      <c r="C26" s="9" t="s">
        <v>553</v>
      </c>
      <c r="D26" s="9" t="s">
        <v>554</v>
      </c>
      <c r="E26" s="9">
        <v>1.5</v>
      </c>
      <c r="F26" s="9">
        <v>2</v>
      </c>
      <c r="G26" s="9" t="s">
        <v>46</v>
      </c>
      <c r="H26" s="9" t="s">
        <v>197</v>
      </c>
      <c r="I26" s="9">
        <f t="shared" si="0"/>
        <v>3.5</v>
      </c>
    </row>
    <row r="27" spans="1:9" ht="28.9">
      <c r="A27" s="9" t="s">
        <v>555</v>
      </c>
      <c r="B27" s="9">
        <v>14</v>
      </c>
      <c r="C27" s="9" t="s">
        <v>556</v>
      </c>
      <c r="D27" s="9" t="s">
        <v>557</v>
      </c>
      <c r="E27" s="9">
        <v>2</v>
      </c>
      <c r="F27" s="9">
        <v>1.5</v>
      </c>
      <c r="G27" s="9" t="s">
        <v>41</v>
      </c>
      <c r="H27" s="9" t="s">
        <v>197</v>
      </c>
      <c r="I27" s="9">
        <f t="shared" si="0"/>
        <v>3.5</v>
      </c>
    </row>
  </sheetData>
  <conditionalFormatting sqref="I2">
    <cfRule type="colorScale" priority="1">
      <colorScale>
        <cfvo type="min"/>
        <cfvo type="max"/>
        <color rgb="FFFFEF9C"/>
        <color rgb="FF63BE7B"/>
      </colorScale>
    </cfRule>
  </conditionalFormatting>
  <conditionalFormatting sqref="I3:I1048576 I1">
    <cfRule type="colorScale" priority="2">
      <colorScale>
        <cfvo type="min"/>
        <cfvo type="max"/>
        <color rgb="FFFFEF9C"/>
        <color rgb="FF63BE7B"/>
      </colorScale>
    </cfRule>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94ED2-C2CE-4D5B-8EE0-6D168905F6B4}">
  <sheetPr>
    <tabColor theme="4" tint="0.79998168889431442"/>
  </sheetPr>
  <dimension ref="A1:L27"/>
  <sheetViews>
    <sheetView workbookViewId="0">
      <selection activeCell="D10" sqref="D10"/>
    </sheetView>
  </sheetViews>
  <sheetFormatPr defaultColWidth="9.28515625" defaultRowHeight="14.45"/>
  <cols>
    <col min="1" max="1" width="38.7109375" style="9" customWidth="1"/>
    <col min="2" max="2" width="9.28515625" style="9"/>
    <col min="3" max="3" width="37.5703125" style="9" customWidth="1"/>
    <col min="4" max="4" width="43.7109375" style="9" customWidth="1"/>
    <col min="5" max="5" width="27.7109375" style="9" customWidth="1"/>
    <col min="6" max="7" width="14.7109375" style="9" customWidth="1"/>
    <col min="8" max="8" width="43.5703125" style="9" customWidth="1"/>
    <col min="9" max="9" width="17.28515625" style="9" customWidth="1"/>
    <col min="10" max="16384" width="9.28515625" style="9"/>
  </cols>
  <sheetData>
    <row r="1" spans="1:12" ht="28.9">
      <c r="A1" s="9" t="s">
        <v>153</v>
      </c>
      <c r="B1" s="9" t="s">
        <v>154</v>
      </c>
      <c r="C1" s="9" t="s">
        <v>155</v>
      </c>
      <c r="D1" s="9" t="s">
        <v>156</v>
      </c>
      <c r="E1" s="9" t="s">
        <v>144</v>
      </c>
      <c r="F1" s="9" t="s">
        <v>2</v>
      </c>
      <c r="G1" s="9" t="s">
        <v>157</v>
      </c>
      <c r="H1" s="9" t="s">
        <v>158</v>
      </c>
      <c r="I1" s="9" t="s">
        <v>19</v>
      </c>
      <c r="K1" t="s">
        <v>144</v>
      </c>
      <c r="L1" t="s">
        <v>2</v>
      </c>
    </row>
    <row r="2" spans="1:12" ht="28.9">
      <c r="A2" s="9" t="s">
        <v>558</v>
      </c>
      <c r="B2" s="9">
        <v>18</v>
      </c>
      <c r="C2" s="9" t="s">
        <v>559</v>
      </c>
      <c r="D2" s="9" t="s">
        <v>560</v>
      </c>
      <c r="E2" s="9">
        <v>3</v>
      </c>
      <c r="F2" s="9">
        <v>3</v>
      </c>
      <c r="G2" s="9" t="s">
        <v>42</v>
      </c>
      <c r="H2" s="9" t="s">
        <v>197</v>
      </c>
      <c r="I2" s="9">
        <f t="shared" ref="I2:I27" si="0">SUM((E2*$K$2)+(F2*$L$2))</f>
        <v>6</v>
      </c>
      <c r="K2">
        <f>Overzicht!H5</f>
        <v>1</v>
      </c>
      <c r="L2">
        <f>Overzicht!I5</f>
        <v>1</v>
      </c>
    </row>
    <row r="3" spans="1:12" ht="28.9">
      <c r="A3" s="9" t="s">
        <v>561</v>
      </c>
      <c r="B3" s="9">
        <v>23</v>
      </c>
      <c r="C3" s="9" t="s">
        <v>562</v>
      </c>
      <c r="D3" s="9" t="s">
        <v>563</v>
      </c>
      <c r="E3" s="9">
        <v>2.5</v>
      </c>
      <c r="F3" s="9">
        <v>3</v>
      </c>
      <c r="G3" s="9" t="s">
        <v>42</v>
      </c>
      <c r="H3" s="9" t="s">
        <v>197</v>
      </c>
      <c r="I3" s="9">
        <f t="shared" si="0"/>
        <v>5.5</v>
      </c>
    </row>
    <row r="4" spans="1:12" ht="28.9">
      <c r="A4" s="9" t="s">
        <v>89</v>
      </c>
      <c r="B4" s="9">
        <v>26</v>
      </c>
      <c r="C4" s="9" t="s">
        <v>564</v>
      </c>
      <c r="D4" s="9" t="s">
        <v>565</v>
      </c>
      <c r="E4" s="9">
        <v>3</v>
      </c>
      <c r="F4" s="9">
        <v>2.5</v>
      </c>
      <c r="G4" s="9" t="s">
        <v>42</v>
      </c>
      <c r="H4" s="9" t="s">
        <v>197</v>
      </c>
      <c r="I4" s="9">
        <f t="shared" si="0"/>
        <v>5.5</v>
      </c>
    </row>
    <row r="5" spans="1:12" ht="28.9">
      <c r="A5" s="9" t="s">
        <v>566</v>
      </c>
      <c r="B5" s="9">
        <v>5</v>
      </c>
      <c r="C5" s="9" t="s">
        <v>567</v>
      </c>
      <c r="D5" s="9" t="s">
        <v>568</v>
      </c>
      <c r="E5" s="9">
        <v>2</v>
      </c>
      <c r="F5" s="9">
        <v>3</v>
      </c>
      <c r="G5" s="9" t="s">
        <v>42</v>
      </c>
      <c r="H5" s="9" t="s">
        <v>569</v>
      </c>
      <c r="I5" s="9">
        <f t="shared" si="0"/>
        <v>5</v>
      </c>
    </row>
    <row r="6" spans="1:12" ht="28.9">
      <c r="A6" s="9" t="s">
        <v>570</v>
      </c>
      <c r="B6" s="9">
        <v>17</v>
      </c>
      <c r="C6" s="9" t="s">
        <v>571</v>
      </c>
      <c r="D6" s="9" t="s">
        <v>572</v>
      </c>
      <c r="E6" s="9">
        <v>2</v>
      </c>
      <c r="F6" s="9">
        <v>3</v>
      </c>
      <c r="G6" s="9" t="s">
        <v>42</v>
      </c>
      <c r="H6" s="9" t="s">
        <v>197</v>
      </c>
      <c r="I6" s="9">
        <f t="shared" si="0"/>
        <v>5</v>
      </c>
    </row>
    <row r="7" spans="1:12" ht="28.9">
      <c r="A7" s="9" t="s">
        <v>81</v>
      </c>
      <c r="B7" s="9">
        <v>19</v>
      </c>
      <c r="C7" s="9" t="s">
        <v>573</v>
      </c>
      <c r="D7" s="9" t="s">
        <v>574</v>
      </c>
      <c r="E7" s="9">
        <v>2</v>
      </c>
      <c r="F7" s="9">
        <v>3</v>
      </c>
      <c r="G7" s="9" t="s">
        <v>42</v>
      </c>
      <c r="H7" s="9" t="s">
        <v>197</v>
      </c>
      <c r="I7" s="9">
        <f t="shared" si="0"/>
        <v>5</v>
      </c>
    </row>
    <row r="8" spans="1:12" ht="28.9">
      <c r="A8" s="9" t="s">
        <v>88</v>
      </c>
      <c r="B8" s="9">
        <v>24</v>
      </c>
      <c r="C8" s="9" t="s">
        <v>575</v>
      </c>
      <c r="D8" s="9" t="s">
        <v>576</v>
      </c>
      <c r="E8" s="9">
        <v>2</v>
      </c>
      <c r="F8" s="9">
        <v>3</v>
      </c>
      <c r="G8" s="9" t="s">
        <v>42</v>
      </c>
      <c r="H8" s="9" t="s">
        <v>197</v>
      </c>
      <c r="I8" s="9">
        <f t="shared" si="0"/>
        <v>5</v>
      </c>
    </row>
    <row r="9" spans="1:12" ht="28.9">
      <c r="A9" s="9" t="s">
        <v>577</v>
      </c>
      <c r="B9" s="9">
        <v>22</v>
      </c>
      <c r="C9" s="9" t="s">
        <v>578</v>
      </c>
      <c r="D9" s="9" t="s">
        <v>579</v>
      </c>
      <c r="E9" s="9">
        <v>2.5</v>
      </c>
      <c r="F9" s="9">
        <v>2.5</v>
      </c>
      <c r="G9" s="9" t="s">
        <v>42</v>
      </c>
      <c r="H9" s="9" t="s">
        <v>197</v>
      </c>
      <c r="I9" s="9">
        <f t="shared" si="0"/>
        <v>5</v>
      </c>
    </row>
    <row r="10" spans="1:12" ht="28.9">
      <c r="A10" s="9" t="s">
        <v>580</v>
      </c>
      <c r="B10" s="9">
        <v>21</v>
      </c>
      <c r="C10" s="9" t="s">
        <v>581</v>
      </c>
      <c r="D10" s="9" t="s">
        <v>582</v>
      </c>
      <c r="E10" s="9">
        <v>2.5</v>
      </c>
      <c r="F10" s="9">
        <v>2.5</v>
      </c>
      <c r="G10" s="9" t="s">
        <v>42</v>
      </c>
      <c r="H10" s="9" t="s">
        <v>197</v>
      </c>
      <c r="I10" s="9">
        <f t="shared" si="0"/>
        <v>5</v>
      </c>
    </row>
    <row r="11" spans="1:12" ht="28.9">
      <c r="A11" s="9" t="s">
        <v>83</v>
      </c>
      <c r="B11" s="9">
        <v>20</v>
      </c>
      <c r="C11" s="9" t="s">
        <v>583</v>
      </c>
      <c r="D11" s="9" t="s">
        <v>584</v>
      </c>
      <c r="E11" s="9">
        <v>3</v>
      </c>
      <c r="F11" s="9">
        <v>2</v>
      </c>
      <c r="G11" s="9" t="s">
        <v>42</v>
      </c>
      <c r="H11" s="9" t="s">
        <v>197</v>
      </c>
      <c r="I11" s="9">
        <f t="shared" si="0"/>
        <v>5</v>
      </c>
    </row>
    <row r="12" spans="1:12" ht="28.9">
      <c r="A12" s="9" t="s">
        <v>585</v>
      </c>
      <c r="B12" s="9">
        <v>1</v>
      </c>
      <c r="C12" s="9" t="s">
        <v>586</v>
      </c>
      <c r="D12" s="9" t="s">
        <v>587</v>
      </c>
      <c r="E12" s="9">
        <v>1.5</v>
      </c>
      <c r="F12" s="9">
        <v>3</v>
      </c>
      <c r="G12" s="9" t="s">
        <v>46</v>
      </c>
      <c r="H12" s="9" t="s">
        <v>353</v>
      </c>
      <c r="I12" s="9">
        <f t="shared" si="0"/>
        <v>4.5</v>
      </c>
    </row>
    <row r="13" spans="1:12" ht="28.9">
      <c r="A13" s="9" t="s">
        <v>588</v>
      </c>
      <c r="B13" s="9">
        <v>2</v>
      </c>
      <c r="C13" s="9" t="s">
        <v>589</v>
      </c>
      <c r="D13" s="9" t="s">
        <v>590</v>
      </c>
      <c r="E13" s="9">
        <v>1.5</v>
      </c>
      <c r="F13" s="9">
        <v>3</v>
      </c>
      <c r="G13" s="9" t="s">
        <v>46</v>
      </c>
      <c r="H13" s="9" t="s">
        <v>349</v>
      </c>
      <c r="I13" s="9">
        <f t="shared" si="0"/>
        <v>4.5</v>
      </c>
    </row>
    <row r="14" spans="1:12" ht="28.9">
      <c r="A14" s="9" t="s">
        <v>591</v>
      </c>
      <c r="B14" s="9">
        <v>3</v>
      </c>
      <c r="C14" s="9" t="s">
        <v>592</v>
      </c>
      <c r="D14" s="9" t="s">
        <v>593</v>
      </c>
      <c r="E14" s="9">
        <v>1.5</v>
      </c>
      <c r="F14" s="9">
        <v>3</v>
      </c>
      <c r="G14" s="9" t="s">
        <v>46</v>
      </c>
      <c r="H14" s="9" t="s">
        <v>594</v>
      </c>
      <c r="I14" s="9">
        <f t="shared" si="0"/>
        <v>4.5</v>
      </c>
    </row>
    <row r="15" spans="1:12" ht="28.9">
      <c r="A15" s="9" t="s">
        <v>335</v>
      </c>
      <c r="B15" s="9">
        <v>7</v>
      </c>
      <c r="C15" s="9" t="s">
        <v>595</v>
      </c>
      <c r="D15" s="9" t="s">
        <v>596</v>
      </c>
      <c r="E15" s="9">
        <v>1.5</v>
      </c>
      <c r="F15" s="9">
        <v>3</v>
      </c>
      <c r="G15" s="9" t="s">
        <v>46</v>
      </c>
      <c r="H15" s="9" t="s">
        <v>338</v>
      </c>
      <c r="I15" s="9">
        <f t="shared" si="0"/>
        <v>4.5</v>
      </c>
    </row>
    <row r="16" spans="1:12" ht="28.9">
      <c r="A16" s="9" t="s">
        <v>597</v>
      </c>
      <c r="B16" s="9">
        <v>11</v>
      </c>
      <c r="C16" s="9" t="s">
        <v>598</v>
      </c>
      <c r="D16" s="9" t="s">
        <v>599</v>
      </c>
      <c r="E16" s="9">
        <v>1.5</v>
      </c>
      <c r="F16" s="9">
        <v>3</v>
      </c>
      <c r="G16" s="9" t="s">
        <v>46</v>
      </c>
      <c r="H16" s="9" t="s">
        <v>491</v>
      </c>
      <c r="I16" s="9">
        <f t="shared" si="0"/>
        <v>4.5</v>
      </c>
    </row>
    <row r="17" spans="1:9" ht="28.9">
      <c r="A17" s="9" t="s">
        <v>309</v>
      </c>
      <c r="B17" s="9">
        <v>12</v>
      </c>
      <c r="C17" s="9" t="s">
        <v>600</v>
      </c>
      <c r="D17" s="9" t="s">
        <v>601</v>
      </c>
      <c r="E17" s="9">
        <v>1.5</v>
      </c>
      <c r="F17" s="9">
        <v>3</v>
      </c>
      <c r="G17" s="9" t="s">
        <v>46</v>
      </c>
      <c r="H17" s="9" t="s">
        <v>491</v>
      </c>
      <c r="I17" s="9">
        <f t="shared" si="0"/>
        <v>4.5</v>
      </c>
    </row>
    <row r="18" spans="1:9" ht="28.9">
      <c r="A18" s="9" t="s">
        <v>284</v>
      </c>
      <c r="B18" s="9">
        <v>13</v>
      </c>
      <c r="C18" s="9" t="s">
        <v>602</v>
      </c>
      <c r="D18" s="9" t="s">
        <v>603</v>
      </c>
      <c r="E18" s="9">
        <v>1.5</v>
      </c>
      <c r="F18" s="9">
        <v>3</v>
      </c>
      <c r="G18" s="9" t="s">
        <v>46</v>
      </c>
      <c r="H18" s="9" t="s">
        <v>491</v>
      </c>
      <c r="I18" s="9">
        <f t="shared" si="0"/>
        <v>4.5</v>
      </c>
    </row>
    <row r="19" spans="1:9" ht="28.9">
      <c r="A19" s="9" t="s">
        <v>273</v>
      </c>
      <c r="B19" s="9">
        <v>14</v>
      </c>
      <c r="C19" s="9" t="s">
        <v>604</v>
      </c>
      <c r="D19" s="9" t="s">
        <v>605</v>
      </c>
      <c r="E19" s="9">
        <v>1.5</v>
      </c>
      <c r="F19" s="9">
        <v>3</v>
      </c>
      <c r="G19" s="9" t="s">
        <v>46</v>
      </c>
      <c r="H19" s="9" t="s">
        <v>491</v>
      </c>
      <c r="I19" s="9">
        <f t="shared" si="0"/>
        <v>4.5</v>
      </c>
    </row>
    <row r="20" spans="1:9" ht="28.9">
      <c r="A20" s="9" t="s">
        <v>606</v>
      </c>
      <c r="B20" s="9">
        <v>15</v>
      </c>
      <c r="C20" s="9" t="s">
        <v>607</v>
      </c>
      <c r="D20" s="9" t="s">
        <v>608</v>
      </c>
      <c r="E20" s="9">
        <v>1.5</v>
      </c>
      <c r="F20" s="9">
        <v>3</v>
      </c>
      <c r="G20" s="9" t="s">
        <v>46</v>
      </c>
      <c r="H20" s="9" t="s">
        <v>491</v>
      </c>
      <c r="I20" s="9">
        <f t="shared" si="0"/>
        <v>4.5</v>
      </c>
    </row>
    <row r="21" spans="1:9" ht="28.9">
      <c r="A21" s="9" t="s">
        <v>87</v>
      </c>
      <c r="B21" s="9">
        <v>25</v>
      </c>
      <c r="C21" s="9" t="s">
        <v>609</v>
      </c>
      <c r="D21" s="9" t="s">
        <v>610</v>
      </c>
      <c r="E21" s="9">
        <v>1.5</v>
      </c>
      <c r="F21" s="9">
        <v>3</v>
      </c>
      <c r="G21" s="9" t="s">
        <v>46</v>
      </c>
      <c r="H21" s="9" t="s">
        <v>197</v>
      </c>
      <c r="I21" s="9">
        <f t="shared" si="0"/>
        <v>4.5</v>
      </c>
    </row>
    <row r="22" spans="1:9" ht="28.9">
      <c r="A22" s="9" t="s">
        <v>501</v>
      </c>
      <c r="B22" s="9">
        <v>8</v>
      </c>
      <c r="C22" s="9" t="s">
        <v>611</v>
      </c>
      <c r="D22" s="9" t="s">
        <v>612</v>
      </c>
      <c r="E22" s="9">
        <v>2</v>
      </c>
      <c r="F22" s="9">
        <v>2.5</v>
      </c>
      <c r="G22" s="9" t="s">
        <v>42</v>
      </c>
      <c r="H22" s="9" t="s">
        <v>439</v>
      </c>
      <c r="I22" s="9">
        <f t="shared" si="0"/>
        <v>4.5</v>
      </c>
    </row>
    <row r="23" spans="1:9" ht="28.9">
      <c r="A23" s="9" t="s">
        <v>269</v>
      </c>
      <c r="B23" s="9">
        <v>4</v>
      </c>
      <c r="C23" s="9" t="s">
        <v>613</v>
      </c>
      <c r="D23" s="9" t="s">
        <v>614</v>
      </c>
      <c r="E23" s="9">
        <v>2</v>
      </c>
      <c r="F23" s="9">
        <v>2.5</v>
      </c>
      <c r="G23" s="9" t="s">
        <v>42</v>
      </c>
      <c r="H23" s="9" t="s">
        <v>272</v>
      </c>
      <c r="I23" s="9">
        <f t="shared" si="0"/>
        <v>4.5</v>
      </c>
    </row>
    <row r="24" spans="1:9" ht="28.9">
      <c r="A24" s="9" t="s">
        <v>615</v>
      </c>
      <c r="B24" s="9">
        <v>9</v>
      </c>
      <c r="C24" s="9" t="s">
        <v>616</v>
      </c>
      <c r="D24" s="9" t="s">
        <v>617</v>
      </c>
      <c r="E24" s="9">
        <v>2</v>
      </c>
      <c r="F24" s="9">
        <v>2.5</v>
      </c>
      <c r="G24" s="9" t="s">
        <v>42</v>
      </c>
      <c r="H24" s="9" t="s">
        <v>491</v>
      </c>
      <c r="I24" s="9">
        <f t="shared" si="0"/>
        <v>4.5</v>
      </c>
    </row>
    <row r="25" spans="1:9" ht="28.9">
      <c r="A25" s="9" t="s">
        <v>303</v>
      </c>
      <c r="B25" s="9">
        <v>10</v>
      </c>
      <c r="C25" s="9" t="s">
        <v>618</v>
      </c>
      <c r="D25" s="9" t="s">
        <v>619</v>
      </c>
      <c r="E25" s="9">
        <v>2</v>
      </c>
      <c r="F25" s="9">
        <v>2.5</v>
      </c>
      <c r="G25" s="9" t="s">
        <v>42</v>
      </c>
      <c r="H25" s="9" t="s">
        <v>491</v>
      </c>
      <c r="I25" s="9">
        <f t="shared" si="0"/>
        <v>4.5</v>
      </c>
    </row>
    <row r="26" spans="1:9" ht="28.9">
      <c r="A26" s="9" t="s">
        <v>620</v>
      </c>
      <c r="B26" s="9">
        <v>16</v>
      </c>
      <c r="C26" s="9" t="s">
        <v>621</v>
      </c>
      <c r="D26" s="9" t="s">
        <v>622</v>
      </c>
      <c r="E26" s="9">
        <v>2</v>
      </c>
      <c r="F26" s="9">
        <v>2.5</v>
      </c>
      <c r="G26" s="9" t="s">
        <v>42</v>
      </c>
      <c r="H26" s="9" t="s">
        <v>197</v>
      </c>
      <c r="I26" s="9">
        <f t="shared" si="0"/>
        <v>4.5</v>
      </c>
    </row>
    <row r="27" spans="1:9" ht="28.9">
      <c r="A27" s="9" t="s">
        <v>357</v>
      </c>
      <c r="B27" s="9">
        <v>6</v>
      </c>
      <c r="C27" s="9" t="s">
        <v>623</v>
      </c>
      <c r="D27" s="9" t="s">
        <v>624</v>
      </c>
      <c r="E27" s="9">
        <v>1.5</v>
      </c>
      <c r="F27" s="9">
        <v>2.5</v>
      </c>
      <c r="G27" s="9" t="s">
        <v>46</v>
      </c>
      <c r="H27" s="9" t="s">
        <v>360</v>
      </c>
      <c r="I27" s="9">
        <f t="shared" si="0"/>
        <v>4</v>
      </c>
    </row>
  </sheetData>
  <conditionalFormatting sqref="I1:I1048576">
    <cfRule type="colorScale" priority="1">
      <colorScale>
        <cfvo type="min"/>
        <cfvo type="max"/>
        <color rgb="FFFFEF9C"/>
        <color rgb="FF63BE7B"/>
      </colorScale>
    </cfRule>
  </conditionalFormatting>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95A5E-709D-4558-AAAB-FD447FD06075}">
  <dimension ref="B2:D22"/>
  <sheetViews>
    <sheetView tabSelected="1" zoomScale="115" zoomScaleNormal="115" workbookViewId="0">
      <selection activeCell="C13" sqref="C13:D13"/>
    </sheetView>
  </sheetViews>
  <sheetFormatPr defaultRowHeight="14.45"/>
  <cols>
    <col min="2" max="2" width="14.28515625" bestFit="1" customWidth="1"/>
    <col min="3" max="3" width="32.7109375" customWidth="1"/>
    <col min="4" max="4" width="48.28515625" customWidth="1"/>
  </cols>
  <sheetData>
    <row r="2" spans="2:4" ht="15">
      <c r="B2" s="50" t="s">
        <v>625</v>
      </c>
      <c r="C2" s="69" t="s">
        <v>626</v>
      </c>
      <c r="D2" s="69"/>
    </row>
    <row r="3" spans="2:4" ht="15">
      <c r="B3" s="50" t="s">
        <v>627</v>
      </c>
      <c r="C3" s="69" t="s">
        <v>628</v>
      </c>
      <c r="D3" s="69"/>
    </row>
    <row r="4" spans="2:4" ht="15">
      <c r="B4" s="50" t="s">
        <v>629</v>
      </c>
      <c r="C4" s="69" t="s">
        <v>630</v>
      </c>
      <c r="D4" s="69"/>
    </row>
    <row r="5" spans="2:4" ht="15">
      <c r="B5" s="50" t="s">
        <v>631</v>
      </c>
      <c r="C5" s="69">
        <v>145431</v>
      </c>
      <c r="D5" s="69"/>
    </row>
    <row r="6" spans="2:4" ht="15">
      <c r="B6" s="50" t="s">
        <v>632</v>
      </c>
      <c r="C6" s="69" t="s">
        <v>633</v>
      </c>
      <c r="D6" s="69"/>
    </row>
    <row r="7" spans="2:4" ht="15">
      <c r="B7" s="50" t="s">
        <v>634</v>
      </c>
      <c r="C7" s="69" t="s">
        <v>635</v>
      </c>
      <c r="D7" s="69"/>
    </row>
    <row r="8" spans="2:4" ht="15">
      <c r="B8" s="50" t="s">
        <v>636</v>
      </c>
      <c r="C8" s="70">
        <v>45968</v>
      </c>
      <c r="D8" s="70"/>
    </row>
    <row r="9" spans="2:4" ht="15">
      <c r="B9" s="50" t="s">
        <v>637</v>
      </c>
      <c r="C9" s="69" t="s">
        <v>638</v>
      </c>
      <c r="D9" s="69"/>
    </row>
    <row r="10" spans="2:4" ht="15">
      <c r="B10" s="50"/>
      <c r="C10" s="69"/>
      <c r="D10" s="69"/>
    </row>
    <row r="11" spans="2:4" ht="15">
      <c r="B11" s="50" t="s">
        <v>639</v>
      </c>
      <c r="C11" s="69" t="s">
        <v>640</v>
      </c>
      <c r="D11" s="69"/>
    </row>
    <row r="12" spans="2:4" ht="30">
      <c r="B12" s="50" t="s">
        <v>641</v>
      </c>
      <c r="C12" s="69" t="s">
        <v>642</v>
      </c>
      <c r="D12" s="69"/>
    </row>
    <row r="13" spans="2:4" ht="30">
      <c r="B13" s="50" t="s">
        <v>643</v>
      </c>
      <c r="C13" s="69" t="s">
        <v>642</v>
      </c>
      <c r="D13" s="69"/>
    </row>
    <row r="14" spans="2:4" ht="15">
      <c r="B14" s="50" t="s">
        <v>644</v>
      </c>
      <c r="C14" s="69"/>
      <c r="D14" s="69"/>
    </row>
    <row r="15" spans="2:4" ht="15">
      <c r="B15" s="50"/>
      <c r="C15" s="69"/>
      <c r="D15" s="69"/>
    </row>
    <row r="16" spans="2:4" ht="15">
      <c r="B16" s="50"/>
      <c r="C16" s="69"/>
      <c r="D16" s="69"/>
    </row>
    <row r="17" spans="2:4" ht="15">
      <c r="B17" s="50"/>
      <c r="C17" s="69"/>
      <c r="D17" s="69"/>
    </row>
    <row r="18" spans="2:4" ht="15">
      <c r="B18" s="50"/>
      <c r="C18" s="69"/>
      <c r="D18" s="69"/>
    </row>
    <row r="19" spans="2:4" ht="15">
      <c r="B19" s="50" t="s">
        <v>645</v>
      </c>
      <c r="C19" s="69" t="s">
        <v>646</v>
      </c>
      <c r="D19" s="69"/>
    </row>
    <row r="20" spans="2:4" ht="15">
      <c r="B20" s="50"/>
      <c r="C20" s="69"/>
      <c r="D20" s="69"/>
    </row>
    <row r="21" spans="2:4" ht="45">
      <c r="B21" s="50" t="s">
        <v>647</v>
      </c>
      <c r="C21" s="49" t="s">
        <v>630</v>
      </c>
      <c r="D21" s="49" t="s">
        <v>648</v>
      </c>
    </row>
    <row r="22" spans="2:4" ht="45">
      <c r="B22" s="50" t="s">
        <v>649</v>
      </c>
      <c r="C22" s="49" t="s">
        <v>650</v>
      </c>
      <c r="D22" s="49" t="s">
        <v>651</v>
      </c>
    </row>
  </sheetData>
  <mergeCells count="19">
    <mergeCell ref="C20:D20"/>
    <mergeCell ref="C14:D14"/>
    <mergeCell ref="C15:D15"/>
    <mergeCell ref="C16:D16"/>
    <mergeCell ref="C17:D17"/>
    <mergeCell ref="C18:D18"/>
    <mergeCell ref="C19:D19"/>
    <mergeCell ref="C13:D13"/>
    <mergeCell ref="C2:D2"/>
    <mergeCell ref="C3:D3"/>
    <mergeCell ref="C4:D4"/>
    <mergeCell ref="C5:D5"/>
    <mergeCell ref="C6:D6"/>
    <mergeCell ref="C7:D7"/>
    <mergeCell ref="C8:D8"/>
    <mergeCell ref="C9:D9"/>
    <mergeCell ref="C10:D10"/>
    <mergeCell ref="C11:D11"/>
    <mergeCell ref="C12:D12"/>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07238A500A5B74D8634EFCED4092771" ma:contentTypeVersion="19" ma:contentTypeDescription="Een nieuw document maken." ma:contentTypeScope="" ma:versionID="670b6300a7670e2a7b1dbed15721038f">
  <xsd:schema xmlns:xsd="http://www.w3.org/2001/XMLSchema" xmlns:xs="http://www.w3.org/2001/XMLSchema" xmlns:p="http://schemas.microsoft.com/office/2006/metadata/properties" xmlns:ns2="4148a3d5-48df-42b4-bf7a-58da45a50b0a" xmlns:ns3="c2bccc90-eb99-4965-8780-687789ecccda" targetNamespace="http://schemas.microsoft.com/office/2006/metadata/properties" ma:root="true" ma:fieldsID="223446b843539543f5428db91a7607eb" ns2:_="" ns3:_="">
    <xsd:import namespace="4148a3d5-48df-42b4-bf7a-58da45a50b0a"/>
    <xsd:import namespace="c2bccc90-eb99-4965-8780-687789ecccd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48a3d5-48df-42b4-bf7a-58da45a50b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a1405862-b7ec-4b02-bc6f-63ac570c190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2bccc90-eb99-4965-8780-687789ecccda"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5c754bec-831c-4b2f-b742-00cf5e12b83e}" ma:internalName="TaxCatchAll" ma:showField="CatchAllData" ma:web="c2bccc90-eb99-4965-8780-687789eccc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148a3d5-48df-42b4-bf7a-58da45a50b0a">
      <Terms xmlns="http://schemas.microsoft.com/office/infopath/2007/PartnerControls"/>
    </lcf76f155ced4ddcb4097134ff3c332f>
    <TaxCatchAll xmlns="c2bccc90-eb99-4965-8780-687789ecccd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EEB774-71C4-4899-999B-1AF8E48264A8}"/>
</file>

<file path=customXml/itemProps2.xml><?xml version="1.0" encoding="utf-8"?>
<ds:datastoreItem xmlns:ds="http://schemas.openxmlformats.org/officeDocument/2006/customXml" ds:itemID="{C786945A-A299-4593-8C5F-0D2EEEA94006}"/>
</file>

<file path=customXml/itemProps3.xml><?xml version="1.0" encoding="utf-8"?>
<ds:datastoreItem xmlns:ds="http://schemas.openxmlformats.org/officeDocument/2006/customXml" ds:itemID="{E6676418-C434-4F11-8C9C-6091E3CD73E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Niek Lötgerink</dc:creator>
  <cp:keywords/>
  <dc:description/>
  <cp:lastModifiedBy>Kirsten Scipio-Koster</cp:lastModifiedBy>
  <cp:revision/>
  <dcterms:created xsi:type="dcterms:W3CDTF">2015-06-05T18:17:20Z</dcterms:created>
  <dcterms:modified xsi:type="dcterms:W3CDTF">2025-11-07T13:34:18Z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0x010100807238A500A5B74D8634EFCED4092771</vt:lpwstr>
  </property>
  <property fmtid="{D5CDD505-2E9C-101B-9397-08002B2CF9AE}" pid="3" name="MediaServiceImageTags">
    <vt:lpwstr/>
  </property>
</Properties>
</file>